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Google Drive\Lions\Interner Bereich\"/>
    </mc:Choice>
  </mc:AlternateContent>
  <xr:revisionPtr revIDLastSave="0" documentId="13_ncr:1_{6F7C6BE1-F022-4CE1-9390-3C6A056B2A89}" xr6:coauthVersionLast="47" xr6:coauthVersionMax="47" xr10:uidLastSave="{00000000-0000-0000-0000-000000000000}"/>
  <bookViews>
    <workbookView xWindow="3072" yWindow="0" windowWidth="23904" windowHeight="12984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5" i="1" l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D46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F45" i="1" s="1"/>
  <c r="M45" i="1"/>
  <c r="L45" i="1"/>
  <c r="K45" i="1"/>
  <c r="J45" i="1"/>
  <c r="A43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B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42" i="1" s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E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HG</author>
    <author>tc={87DD5B10-C8CE-42D3-98D4-68E154303363}</author>
  </authors>
  <commentList>
    <comment ref="B2" authorId="0" shapeId="0" xr:uid="{A1EF1CF0-6EA5-4710-BF5B-8C3CFBABA8DA}">
      <text>
        <r>
          <rPr>
            <b/>
            <sz val="8"/>
            <color indexed="81"/>
            <rFont val="Tahoma"/>
            <family val="2"/>
          </rPr>
          <t>HG: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Gründungsmitglieder
blaues Feld</t>
        </r>
      </text>
    </comment>
    <comment ref="B21" authorId="1" shapeId="0" xr:uid="{87DD5B10-C8CE-42D3-98D4-68E154303363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A im alten Club München-Würmtal 1992/93</t>
      </text>
    </comment>
    <comment ref="B39" authorId="0" shapeId="0" xr:uid="{DBDCB3C9-7701-4BA0-A766-CC27749B6D18}">
      <text>
        <r>
          <rPr>
            <b/>
            <sz val="8"/>
            <color indexed="81"/>
            <rFont val="Tahoma"/>
            <family val="2"/>
          </rPr>
          <t>HG: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SCH im alten Club Salzgitter
von 78 bis 87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1" authorId="0" shapeId="0" xr:uid="{8F2EB1A2-842F-4A10-B5B7-93DEF0E76AE4}">
      <text>
        <r>
          <rPr>
            <b/>
            <sz val="8"/>
            <color indexed="81"/>
            <rFont val="Tahoma"/>
            <family val="2"/>
          </rPr>
          <t>HG:
Gründungspräsident 
LC Höxter-Weserbergland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<sst xmlns="http://schemas.openxmlformats.org/spreadsheetml/2006/main" count="372" uniqueCount="124">
  <si>
    <t>Lionsjahr</t>
  </si>
  <si>
    <t>00/01</t>
  </si>
  <si>
    <t>99/00</t>
  </si>
  <si>
    <t>98/99</t>
  </si>
  <si>
    <t>97/98</t>
  </si>
  <si>
    <t>96/97</t>
  </si>
  <si>
    <t>95/96</t>
  </si>
  <si>
    <t>94/95</t>
  </si>
  <si>
    <t>93/94</t>
  </si>
  <si>
    <t>92/93</t>
  </si>
  <si>
    <t>91/92</t>
  </si>
  <si>
    <t>90/91</t>
  </si>
  <si>
    <t>89/90</t>
  </si>
  <si>
    <t>88/89</t>
  </si>
  <si>
    <t>87/88</t>
  </si>
  <si>
    <t>86/87</t>
  </si>
  <si>
    <t>85/86</t>
  </si>
  <si>
    <t>84/85</t>
  </si>
  <si>
    <t>83/84</t>
  </si>
  <si>
    <t>82/83</t>
  </si>
  <si>
    <t>81/82</t>
  </si>
  <si>
    <t>Name</t>
  </si>
  <si>
    <t>Geb.-Dat.</t>
  </si>
  <si>
    <t>Eintritt</t>
  </si>
  <si>
    <t>Anzahl 
Ämter</t>
  </si>
  <si>
    <t>Potsdam</t>
  </si>
  <si>
    <t>Karlsruhe</t>
  </si>
  <si>
    <t>Norden</t>
  </si>
  <si>
    <t>Holland</t>
  </si>
  <si>
    <t>Rhein-
gau</t>
  </si>
  <si>
    <t>Berlin</t>
  </si>
  <si>
    <t>Lud-
wigsb.</t>
  </si>
  <si>
    <t>Dres-
den</t>
  </si>
  <si>
    <t>Mosel</t>
  </si>
  <si>
    <t>Flan-
dern</t>
  </si>
  <si>
    <t>Celle</t>
  </si>
  <si>
    <t>Elsaß</t>
  </si>
  <si>
    <t>Wien</t>
  </si>
  <si>
    <t>Qued-
linb.</t>
  </si>
  <si>
    <t>Aals-
meer</t>
  </si>
  <si>
    <t>Mai-
kam.</t>
  </si>
  <si>
    <t>Fran-
ken</t>
  </si>
  <si>
    <t>Ammenwerth, Richard</t>
  </si>
  <si>
    <t>P</t>
  </si>
  <si>
    <t>S</t>
  </si>
  <si>
    <t>A</t>
  </si>
  <si>
    <t>Bartels, Günther</t>
  </si>
  <si>
    <t>ZCH</t>
  </si>
  <si>
    <t>Baur, Martin</t>
  </si>
  <si>
    <t>Bee, Peter Wilhelm</t>
  </si>
  <si>
    <t>Brors, Dominik</t>
  </si>
  <si>
    <t>C</t>
  </si>
  <si>
    <t>G</t>
  </si>
  <si>
    <t>Feldmann, Ulrich</t>
  </si>
  <si>
    <t>Friemuth, Klaus</t>
  </si>
  <si>
    <t>Hollmann, Benjamin</t>
  </si>
  <si>
    <t>Gnisa, Jens</t>
  </si>
  <si>
    <t>Jacoby, Franz</t>
  </si>
  <si>
    <t>Joepen, Horst</t>
  </si>
  <si>
    <t>Sch</t>
  </si>
  <si>
    <t>Käter, Ansgar</t>
  </si>
  <si>
    <t>Keysers, Ludger</t>
  </si>
  <si>
    <t>Krause, Horst-Günter</t>
  </si>
  <si>
    <t>SCH</t>
  </si>
  <si>
    <t>Krings, Wolfgang</t>
  </si>
  <si>
    <t>Lücke, Roland</t>
  </si>
  <si>
    <t>Martiny, Lutz</t>
  </si>
  <si>
    <t>Nöcker, Dietrich</t>
  </si>
  <si>
    <t>Oberheide, Henning</t>
  </si>
  <si>
    <t>Ortner, Gerhard E.</t>
  </si>
  <si>
    <t>Plonka, Marek</t>
  </si>
  <si>
    <t>Preising, Andreas</t>
  </si>
  <si>
    <t>Richard, Hans Albert</t>
  </si>
  <si>
    <t>Rimrod, Fredrik</t>
  </si>
  <si>
    <t>Schmidt, Hans-Jörg</t>
  </si>
  <si>
    <t>Schreckenberg, Franz</t>
  </si>
  <si>
    <t>Tack, Josef</t>
  </si>
  <si>
    <t>Thiele, Reinhard</t>
  </si>
  <si>
    <t>Thönissen, Wolfgang</t>
  </si>
  <si>
    <t>Vollbach, Lothar</t>
  </si>
  <si>
    <t>Wellmann, Hans</t>
  </si>
  <si>
    <t>Wiedeking, Antonius</t>
  </si>
  <si>
    <t>Wieneke, Meinolf</t>
  </si>
  <si>
    <t>Ämter</t>
  </si>
  <si>
    <t>Zugänge ab 1982</t>
  </si>
  <si>
    <t>noch nicht Präsident</t>
  </si>
  <si>
    <t>Frühere Mitglieder</t>
  </si>
  <si>
    <t>Dinger</t>
  </si>
  <si>
    <t>Eicker, Peter</t>
  </si>
  <si>
    <t>Heinrichsmeier, Clemens</t>
  </si>
  <si>
    <t>2.VP</t>
  </si>
  <si>
    <t>Kinne</t>
  </si>
  <si>
    <t>Kloke</t>
  </si>
  <si>
    <t>Köhler</t>
  </si>
  <si>
    <t>Kruse † 1.5.1990</t>
  </si>
  <si>
    <t>Niestendietrich</t>
  </si>
  <si>
    <t>Nowak</t>
  </si>
  <si>
    <t>Schlewing</t>
  </si>
  <si>
    <t>Tödt</t>
  </si>
  <si>
    <t>Tietmeyer</t>
  </si>
  <si>
    <t>Hohenstein, Klaus</t>
  </si>
  <si>
    <t>Hornmann, Klaus †</t>
  </si>
  <si>
    <t>Daniel, Bernhard †</t>
  </si>
  <si>
    <t>RCH</t>
  </si>
  <si>
    <t>Niggemeier</t>
  </si>
  <si>
    <t>Hahn, Michael</t>
  </si>
  <si>
    <t>Huttrop-Hage, Kai</t>
  </si>
  <si>
    <t>Henning, Hans †</t>
  </si>
  <si>
    <t>19/20</t>
  </si>
  <si>
    <t>20/21</t>
  </si>
  <si>
    <t>ausgefallen</t>
  </si>
  <si>
    <t>Deter, Gerhard</t>
  </si>
  <si>
    <t>Kühle, Martin</t>
  </si>
  <si>
    <t>Plückebaum, Andreas</t>
  </si>
  <si>
    <t>Stecher, Martin</t>
  </si>
  <si>
    <t>von Wesphfalen, Raban</t>
  </si>
  <si>
    <t>Knickenberg, Manfred †</t>
  </si>
  <si>
    <t>Liemke, Hartwig †</t>
  </si>
  <si>
    <t>Auffenberg, Christian</t>
  </si>
  <si>
    <t>Kuhlenkamp, Dieter †</t>
  </si>
  <si>
    <t>Reller, Ralf</t>
  </si>
  <si>
    <t>21/22</t>
  </si>
  <si>
    <t>Johannknecht, Gerhard†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</si>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</sst>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MW = &quot;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9"/>
      <color indexed="8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9" fontId="3" fillId="0" borderId="4" xfId="1" applyFont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/>
    </xf>
    <xf numFmtId="9" fontId="2" fillId="2" borderId="6" xfId="1" applyFont="1" applyFill="1" applyBorder="1" applyAlignment="1">
      <alignment horizontal="center"/>
    </xf>
    <xf numFmtId="9" fontId="2" fillId="3" borderId="6" xfId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9" fontId="3" fillId="3" borderId="6" xfId="1" applyFont="1" applyFill="1" applyBorder="1" applyAlignment="1">
      <alignment horizontal="center"/>
    </xf>
    <xf numFmtId="9" fontId="2" fillId="5" borderId="6" xfId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9" fontId="3" fillId="0" borderId="6" xfId="1" applyFont="1" applyFill="1" applyBorder="1" applyAlignment="1">
      <alignment horizontal="center"/>
    </xf>
    <xf numFmtId="9" fontId="2" fillId="6" borderId="6" xfId="1" applyFont="1" applyFill="1" applyBorder="1" applyAlignment="1">
      <alignment horizontal="center"/>
    </xf>
    <xf numFmtId="9" fontId="3" fillId="6" borderId="6" xfId="1" applyFont="1" applyFill="1" applyBorder="1" applyAlignment="1">
      <alignment horizontal="center"/>
    </xf>
    <xf numFmtId="1" fontId="2" fillId="6" borderId="6" xfId="0" applyNumberFormat="1" applyFont="1" applyFill="1" applyBorder="1" applyAlignment="1">
      <alignment horizontal="center"/>
    </xf>
    <xf numFmtId="1" fontId="2" fillId="6" borderId="7" xfId="0" applyNumberFormat="1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" fontId="3" fillId="7" borderId="6" xfId="0" applyNumberFormat="1" applyFont="1" applyFill="1" applyBorder="1" applyAlignment="1">
      <alignment horizontal="center"/>
    </xf>
    <xf numFmtId="9" fontId="3" fillId="2" borderId="6" xfId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3" borderId="6" xfId="0" applyFont="1" applyFill="1" applyBorder="1" applyAlignment="1">
      <alignment horizontal="center"/>
    </xf>
    <xf numFmtId="9" fontId="2" fillId="0" borderId="0" xfId="1" applyFont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0" borderId="0" xfId="0" applyFont="1"/>
    <xf numFmtId="14" fontId="6" fillId="6" borderId="17" xfId="0" applyNumberFormat="1" applyFont="1" applyFill="1" applyBorder="1" applyAlignment="1">
      <alignment horizontal="center"/>
    </xf>
    <xf numFmtId="1" fontId="2" fillId="2" borderId="17" xfId="0" applyNumberFormat="1" applyFont="1" applyFill="1" applyBorder="1" applyAlignment="1">
      <alignment horizontal="center"/>
    </xf>
    <xf numFmtId="9" fontId="2" fillId="8" borderId="6" xfId="1" applyFont="1" applyFill="1" applyBorder="1" applyAlignment="1">
      <alignment horizontal="center"/>
    </xf>
    <xf numFmtId="49" fontId="3" fillId="0" borderId="4" xfId="0" applyNumberFormat="1" applyFont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/>
    </xf>
    <xf numFmtId="49" fontId="0" fillId="0" borderId="0" xfId="0" applyNumberFormat="1"/>
    <xf numFmtId="49" fontId="3" fillId="2" borderId="6" xfId="0" applyNumberFormat="1" applyFont="1" applyFill="1" applyBorder="1" applyAlignment="1">
      <alignment horizontal="center"/>
    </xf>
    <xf numFmtId="49" fontId="3" fillId="7" borderId="6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/>
    <xf numFmtId="49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5" borderId="0" xfId="0" applyFont="1" applyFill="1"/>
    <xf numFmtId="1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/>
    </xf>
    <xf numFmtId="0" fontId="2" fillId="0" borderId="4" xfId="0" applyFont="1" applyBorder="1"/>
    <xf numFmtId="49" fontId="2" fillId="0" borderId="4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9" fillId="0" borderId="0" xfId="0" applyFont="1"/>
  </cellXfs>
  <cellStyles count="2">
    <cellStyle name="Prozent" xfId="1" builtinId="5"/>
    <cellStyle name="Standard" xfId="0" builtinId="0"/>
  </cellStyles>
  <dxfs count="2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utz Martiny" id="{84B21902-0DA4-4DEE-B59D-E4EFF716EAA9}" userId="39df2949ebfc8deb" providerId="Windows Live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1" dT="2021-05-21T13:30:41.91" personId="{84B21902-0DA4-4DEE-B59D-E4EFF716EAA9}" id="{87DD5B10-C8CE-42D3-98D4-68E154303363}">
    <text>A im alten Club München-Würmtal 1992/93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2"/>
  <sheetViews>
    <sheetView tabSelected="1" zoomScale="68" zoomScaleNormal="68" workbookViewId="0">
      <selection sqref="A1:XFD1048576"/>
    </sheetView>
  </sheetViews>
  <sheetFormatPr baseColWidth="10" defaultColWidth="11.44140625" defaultRowHeight="14.4" x14ac:dyDescent="0.3"/>
  <cols>
    <col min="1" max="1" width="2.88671875" customWidth="1"/>
    <col min="2" max="2" width="21.44140625" customWidth="1"/>
    <col min="4" max="4" width="3.109375" customWidth="1"/>
    <col min="5" max="5" width="5.88671875" customWidth="1"/>
    <col min="6" max="7" width="9.44140625" customWidth="1"/>
    <col min="8" max="9" width="4.88671875" style="70" customWidth="1"/>
    <col min="10" max="10" width="4.88671875" customWidth="1"/>
    <col min="11" max="11" width="4.109375" customWidth="1"/>
    <col min="12" max="12" width="3.88671875" customWidth="1"/>
    <col min="13" max="13" width="4.88671875" customWidth="1"/>
    <col min="14" max="14" width="4.6640625" customWidth="1"/>
    <col min="15" max="15" width="4.109375" customWidth="1"/>
    <col min="16" max="16" width="5.6640625" customWidth="1"/>
    <col min="17" max="17" width="4.88671875" customWidth="1"/>
    <col min="18" max="18" width="4.109375" customWidth="1"/>
    <col min="19" max="19" width="4.88671875" customWidth="1"/>
    <col min="20" max="20" width="4.33203125" customWidth="1"/>
    <col min="21" max="22" width="4" customWidth="1"/>
    <col min="23" max="23" width="4.33203125" customWidth="1"/>
    <col min="24" max="24" width="3.88671875" customWidth="1"/>
    <col min="25" max="25" width="4.88671875" customWidth="1"/>
    <col min="26" max="26" width="4.109375" customWidth="1"/>
    <col min="27" max="27" width="4.44140625" customWidth="1"/>
    <col min="28" max="28" width="4.6640625" customWidth="1"/>
    <col min="29" max="29" width="4.88671875" customWidth="1"/>
    <col min="30" max="30" width="4.109375" customWidth="1"/>
    <col min="31" max="31" width="5" customWidth="1"/>
    <col min="32" max="32" width="4.6640625" customWidth="1"/>
    <col min="33" max="33" width="5" customWidth="1"/>
    <col min="34" max="34" width="4.44140625" customWidth="1"/>
    <col min="35" max="35" width="5" customWidth="1"/>
    <col min="36" max="36" width="4.44140625" customWidth="1"/>
    <col min="37" max="37" width="4" customWidth="1"/>
    <col min="38" max="38" width="3.88671875" customWidth="1"/>
    <col min="39" max="39" width="4.33203125" customWidth="1"/>
    <col min="40" max="41" width="4.44140625" customWidth="1"/>
    <col min="42" max="42" width="4.88671875" customWidth="1"/>
    <col min="43" max="43" width="5.6640625" customWidth="1"/>
    <col min="44" max="44" width="4.88671875" customWidth="1"/>
    <col min="45" max="45" width="5.109375" customWidth="1"/>
    <col min="46" max="47" width="4.88671875" customWidth="1"/>
  </cols>
  <sheetData>
    <row r="1" spans="1:47" x14ac:dyDescent="0.3">
      <c r="A1" s="1"/>
      <c r="B1" s="2"/>
      <c r="C1" s="3"/>
      <c r="D1" s="58"/>
      <c r="E1" s="88" t="s">
        <v>0</v>
      </c>
      <c r="F1" s="88"/>
      <c r="G1" s="89" t="s">
        <v>121</v>
      </c>
      <c r="H1" s="89" t="s">
        <v>109</v>
      </c>
      <c r="I1" s="89" t="s">
        <v>108</v>
      </c>
      <c r="J1" s="90" t="str">
        <f>"18/19"</f>
        <v>18/19</v>
      </c>
      <c r="K1" s="90" t="str">
        <f>"17/18"</f>
        <v>17/18</v>
      </c>
      <c r="L1" s="59" t="str">
        <f>"16/17"</f>
        <v>16/17</v>
      </c>
      <c r="M1" s="59" t="str">
        <f>"15/16"</f>
        <v>15/16</v>
      </c>
      <c r="N1" s="59" t="str">
        <f>"14/15"</f>
        <v>14/15</v>
      </c>
      <c r="O1" s="59" t="str">
        <f>"13/14"</f>
        <v>13/14</v>
      </c>
      <c r="P1" s="59" t="str">
        <f>"12/13"</f>
        <v>12/13</v>
      </c>
      <c r="Q1" s="4" t="str">
        <f>"11/12"</f>
        <v>11/12</v>
      </c>
      <c r="R1" s="4" t="str">
        <f>"10/11"</f>
        <v>10/11</v>
      </c>
      <c r="S1" s="4" t="str">
        <f>"09/10"</f>
        <v>09/10</v>
      </c>
      <c r="T1" s="4" t="str">
        <f>"08/09"</f>
        <v>08/09</v>
      </c>
      <c r="U1" s="4" t="str">
        <f>"07/08"</f>
        <v>07/08</v>
      </c>
      <c r="V1" s="4" t="str">
        <f>"06/07"</f>
        <v>06/07</v>
      </c>
      <c r="W1" s="4" t="str">
        <f>"05/06"</f>
        <v>05/06</v>
      </c>
      <c r="X1" s="4" t="str">
        <f>"04/05"</f>
        <v>04/05</v>
      </c>
      <c r="Y1" s="4" t="str">
        <f>"03/04"</f>
        <v>03/04</v>
      </c>
      <c r="Z1" s="4" t="str">
        <f>"02/03"</f>
        <v>02/03</v>
      </c>
      <c r="AA1" s="4" t="str">
        <f>"01/02"</f>
        <v>01/02</v>
      </c>
      <c r="AB1" s="4" t="s">
        <v>1</v>
      </c>
      <c r="AC1" s="4" t="s">
        <v>2</v>
      </c>
      <c r="AD1" s="3" t="s">
        <v>3</v>
      </c>
      <c r="AE1" s="3" t="s">
        <v>4</v>
      </c>
      <c r="AF1" s="3" t="s">
        <v>5</v>
      </c>
      <c r="AG1" s="3" t="s">
        <v>6</v>
      </c>
      <c r="AH1" s="3" t="s">
        <v>7</v>
      </c>
      <c r="AI1" s="3" t="s">
        <v>8</v>
      </c>
      <c r="AJ1" s="3" t="s">
        <v>9</v>
      </c>
      <c r="AK1" s="3" t="s">
        <v>10</v>
      </c>
      <c r="AL1" s="3" t="s">
        <v>11</v>
      </c>
      <c r="AM1" s="3" t="s">
        <v>12</v>
      </c>
      <c r="AN1" s="3" t="s">
        <v>13</v>
      </c>
      <c r="AO1" s="3" t="s">
        <v>14</v>
      </c>
      <c r="AP1" s="3" t="s">
        <v>15</v>
      </c>
      <c r="AQ1" s="3" t="s">
        <v>16</v>
      </c>
      <c r="AR1" s="3" t="s">
        <v>17</v>
      </c>
      <c r="AS1" s="3" t="s">
        <v>18</v>
      </c>
      <c r="AT1" s="3" t="s">
        <v>19</v>
      </c>
      <c r="AU1" s="5" t="s">
        <v>20</v>
      </c>
    </row>
    <row r="2" spans="1:47" ht="55.2" x14ac:dyDescent="0.3">
      <c r="A2" s="6"/>
      <c r="B2" s="7" t="s">
        <v>21</v>
      </c>
      <c r="C2" s="7" t="s">
        <v>22</v>
      </c>
      <c r="D2" s="7"/>
      <c r="E2" s="8" t="s">
        <v>23</v>
      </c>
      <c r="F2" s="8" t="s">
        <v>24</v>
      </c>
      <c r="G2" s="8"/>
      <c r="H2" s="68"/>
      <c r="I2" s="68" t="s">
        <v>110</v>
      </c>
      <c r="J2" s="8"/>
      <c r="K2" s="8" t="s">
        <v>25</v>
      </c>
      <c r="L2" s="8"/>
      <c r="M2" s="8" t="s">
        <v>26</v>
      </c>
      <c r="N2" s="8"/>
      <c r="O2" s="8" t="s">
        <v>27</v>
      </c>
      <c r="P2" s="8"/>
      <c r="Q2" s="8" t="s">
        <v>28</v>
      </c>
      <c r="R2" s="8"/>
      <c r="S2" s="9" t="s">
        <v>29</v>
      </c>
      <c r="T2" s="9"/>
      <c r="U2" s="9" t="s">
        <v>30</v>
      </c>
      <c r="V2" s="9"/>
      <c r="W2" s="9" t="s">
        <v>31</v>
      </c>
      <c r="X2" s="9"/>
      <c r="Y2" s="9" t="s">
        <v>32</v>
      </c>
      <c r="Z2" s="9"/>
      <c r="AA2" s="9" t="s">
        <v>33</v>
      </c>
      <c r="AB2" s="9"/>
      <c r="AC2" s="8" t="s">
        <v>34</v>
      </c>
      <c r="AD2" s="8"/>
      <c r="AE2" s="8" t="s">
        <v>35</v>
      </c>
      <c r="AF2" s="7"/>
      <c r="AG2" s="7" t="s">
        <v>36</v>
      </c>
      <c r="AH2" s="7"/>
      <c r="AI2" s="7" t="s">
        <v>37</v>
      </c>
      <c r="AJ2" s="7"/>
      <c r="AK2" s="7" t="s">
        <v>38</v>
      </c>
      <c r="AL2" s="7"/>
      <c r="AM2" s="7" t="s">
        <v>39</v>
      </c>
      <c r="AN2" s="7"/>
      <c r="AO2" s="7" t="s">
        <v>40</v>
      </c>
      <c r="AP2" s="7"/>
      <c r="AQ2" s="7" t="s">
        <v>41</v>
      </c>
      <c r="AR2" s="7"/>
      <c r="AS2" s="7"/>
      <c r="AT2" s="7"/>
      <c r="AU2" s="91"/>
    </row>
    <row r="3" spans="1:47" x14ac:dyDescent="0.3">
      <c r="A3" s="1"/>
      <c r="B3" s="64" t="s">
        <v>42</v>
      </c>
      <c r="C3" s="76">
        <v>16463</v>
      </c>
      <c r="D3" s="76" t="s">
        <v>43</v>
      </c>
      <c r="E3" s="59">
        <v>1983</v>
      </c>
      <c r="F3" s="59">
        <f t="shared" ref="F3:F41" si="0">COUNTA(H3:AU3)</f>
        <v>6</v>
      </c>
      <c r="G3" s="10"/>
      <c r="H3" s="72" t="s">
        <v>43</v>
      </c>
      <c r="I3" s="69"/>
      <c r="J3" s="10"/>
      <c r="K3" s="10"/>
      <c r="L3" s="10"/>
      <c r="M3" s="10" t="s">
        <v>44</v>
      </c>
      <c r="N3" s="10" t="s">
        <v>44</v>
      </c>
      <c r="O3" s="10" t="s">
        <v>44</v>
      </c>
      <c r="P3" s="10"/>
      <c r="Q3" s="10"/>
      <c r="R3" s="10"/>
      <c r="S3" s="11"/>
      <c r="T3" s="11"/>
      <c r="U3" s="11"/>
      <c r="V3" s="12"/>
      <c r="W3" s="12"/>
      <c r="X3" s="12"/>
      <c r="Y3" s="12"/>
      <c r="Z3" s="12"/>
      <c r="AA3" s="12"/>
      <c r="AB3" s="12"/>
      <c r="AC3" s="13"/>
      <c r="AD3" s="14"/>
      <c r="AE3" s="15"/>
      <c r="AF3" s="15"/>
      <c r="AG3" s="16" t="s">
        <v>43</v>
      </c>
      <c r="AH3" s="17"/>
      <c r="AI3" s="17"/>
      <c r="AJ3" s="17"/>
      <c r="AK3" s="17"/>
      <c r="AL3" s="17"/>
      <c r="AM3" s="17"/>
      <c r="AN3" s="17"/>
      <c r="AO3" s="17"/>
      <c r="AP3" s="17"/>
      <c r="AQ3" s="17" t="s">
        <v>45</v>
      </c>
      <c r="AR3" s="17"/>
      <c r="AS3" s="18"/>
      <c r="AT3" s="19"/>
      <c r="AU3" s="20"/>
    </row>
    <row r="4" spans="1:47" x14ac:dyDescent="0.3">
      <c r="A4" s="1"/>
      <c r="B4" s="64" t="s">
        <v>118</v>
      </c>
      <c r="C4" s="76">
        <v>27522</v>
      </c>
      <c r="D4" s="76"/>
      <c r="E4" s="59">
        <v>2020</v>
      </c>
      <c r="F4" s="59">
        <f t="shared" si="0"/>
        <v>0</v>
      </c>
      <c r="G4" s="10"/>
      <c r="H4" s="71"/>
      <c r="I4" s="69"/>
      <c r="J4" s="77"/>
      <c r="K4" s="77"/>
      <c r="L4" s="77"/>
      <c r="M4" s="77"/>
      <c r="N4" s="77"/>
      <c r="O4" s="77"/>
      <c r="P4" s="77"/>
      <c r="Q4" s="77"/>
      <c r="R4" s="77"/>
      <c r="S4" s="24"/>
      <c r="T4" s="24"/>
      <c r="U4" s="24"/>
      <c r="V4" s="24"/>
      <c r="W4" s="24"/>
      <c r="X4" s="24"/>
      <c r="Y4" s="24"/>
      <c r="Z4" s="24"/>
      <c r="AA4" s="24"/>
      <c r="AB4" s="24"/>
      <c r="AC4" s="77"/>
      <c r="AD4" s="81"/>
      <c r="AE4" s="82"/>
      <c r="AF4" s="82"/>
      <c r="AG4" s="84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7"/>
      <c r="AT4" s="87"/>
      <c r="AU4" s="20"/>
    </row>
    <row r="5" spans="1:47" x14ac:dyDescent="0.3">
      <c r="A5" s="1"/>
      <c r="B5" s="64" t="s">
        <v>46</v>
      </c>
      <c r="C5" s="76">
        <v>12997</v>
      </c>
      <c r="D5" s="76" t="s">
        <v>43</v>
      </c>
      <c r="E5" s="59">
        <v>1993</v>
      </c>
      <c r="F5" s="59">
        <f t="shared" si="0"/>
        <v>2</v>
      </c>
      <c r="G5" s="10"/>
      <c r="H5" s="69"/>
      <c r="I5" s="69"/>
      <c r="J5" s="10"/>
      <c r="K5" s="10"/>
      <c r="L5" s="10"/>
      <c r="M5" s="10"/>
      <c r="N5" s="10"/>
      <c r="O5" s="10"/>
      <c r="P5" s="10"/>
      <c r="Q5" s="10"/>
      <c r="R5" s="10"/>
      <c r="S5" s="11"/>
      <c r="T5" s="11"/>
      <c r="U5" s="11"/>
      <c r="V5" s="12"/>
      <c r="W5" s="12"/>
      <c r="X5" s="21" t="s">
        <v>43</v>
      </c>
      <c r="Y5" s="12"/>
      <c r="Z5" s="12"/>
      <c r="AA5" s="12"/>
      <c r="AB5" s="22" t="s">
        <v>47</v>
      </c>
      <c r="AC5" s="13"/>
      <c r="AD5" s="14"/>
      <c r="AE5" s="15"/>
      <c r="AF5" s="15"/>
      <c r="AG5" s="17"/>
      <c r="AH5" s="17"/>
      <c r="AI5" s="17"/>
      <c r="AJ5" s="23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20"/>
    </row>
    <row r="6" spans="1:47" x14ac:dyDescent="0.3">
      <c r="A6" s="1"/>
      <c r="B6" s="64" t="s">
        <v>48</v>
      </c>
      <c r="C6" s="76">
        <v>24969</v>
      </c>
      <c r="D6" s="76"/>
      <c r="E6" s="59">
        <v>2013</v>
      </c>
      <c r="F6" s="59">
        <f t="shared" si="0"/>
        <v>4</v>
      </c>
      <c r="G6" s="10"/>
      <c r="H6" s="69"/>
      <c r="I6" s="69"/>
      <c r="J6" s="10" t="s">
        <v>45</v>
      </c>
      <c r="K6" s="10" t="s">
        <v>45</v>
      </c>
      <c r="L6" s="10" t="s">
        <v>45</v>
      </c>
      <c r="M6" s="10" t="s">
        <v>45</v>
      </c>
      <c r="N6" s="10"/>
      <c r="O6" s="10"/>
      <c r="P6" s="77"/>
      <c r="Q6" s="77"/>
      <c r="R6" s="77"/>
      <c r="S6" s="24"/>
      <c r="T6" s="24"/>
      <c r="U6" s="24"/>
      <c r="V6" s="24"/>
      <c r="W6" s="24"/>
      <c r="X6" s="25"/>
      <c r="Y6" s="24"/>
      <c r="Z6" s="24"/>
      <c r="AA6" s="24"/>
      <c r="AB6" s="24"/>
      <c r="AC6" s="77"/>
      <c r="AD6" s="81"/>
      <c r="AE6" s="82"/>
      <c r="AF6" s="82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5"/>
    </row>
    <row r="7" spans="1:47" x14ac:dyDescent="0.3">
      <c r="A7" s="1"/>
      <c r="B7" s="64" t="s">
        <v>49</v>
      </c>
      <c r="C7" s="76">
        <v>26187</v>
      </c>
      <c r="D7" s="76"/>
      <c r="E7" s="59">
        <v>2013</v>
      </c>
      <c r="F7" s="59">
        <f t="shared" si="0"/>
        <v>0</v>
      </c>
      <c r="G7" s="10"/>
      <c r="H7" s="69"/>
      <c r="I7" s="69"/>
      <c r="J7" s="10"/>
      <c r="K7" s="10"/>
      <c r="L7" s="10"/>
      <c r="M7" s="10"/>
      <c r="N7" s="10"/>
      <c r="O7" s="10"/>
      <c r="P7" s="77"/>
      <c r="Q7" s="77"/>
      <c r="R7" s="77"/>
      <c r="S7" s="24"/>
      <c r="T7" s="24"/>
      <c r="U7" s="24"/>
      <c r="V7" s="24"/>
      <c r="W7" s="24"/>
      <c r="X7" s="25"/>
      <c r="Y7" s="24"/>
      <c r="Z7" s="24"/>
      <c r="AA7" s="24"/>
      <c r="AB7" s="24"/>
      <c r="AC7" s="77"/>
      <c r="AD7" s="81"/>
      <c r="AE7" s="82"/>
      <c r="AF7" s="82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5"/>
    </row>
    <row r="8" spans="1:47" x14ac:dyDescent="0.3">
      <c r="A8" s="1"/>
      <c r="B8" s="64" t="s">
        <v>50</v>
      </c>
      <c r="C8" s="76">
        <v>23921</v>
      </c>
      <c r="D8" s="76"/>
      <c r="E8" s="59">
        <v>2011</v>
      </c>
      <c r="F8" s="59">
        <f t="shared" si="0"/>
        <v>3</v>
      </c>
      <c r="G8" s="10"/>
      <c r="H8" s="69"/>
      <c r="I8" s="69"/>
      <c r="J8" s="10" t="s">
        <v>51</v>
      </c>
      <c r="K8" s="10" t="s">
        <v>51</v>
      </c>
      <c r="L8" s="10" t="s">
        <v>51</v>
      </c>
      <c r="M8" s="10"/>
      <c r="N8" s="10"/>
      <c r="O8" s="10"/>
      <c r="P8" s="10"/>
      <c r="Q8" s="10"/>
      <c r="R8" s="10"/>
      <c r="S8" s="26"/>
      <c r="T8" s="26"/>
      <c r="U8" s="26"/>
      <c r="V8" s="26"/>
      <c r="W8" s="26"/>
      <c r="X8" s="27"/>
      <c r="Y8" s="26"/>
      <c r="Z8" s="26"/>
      <c r="AA8" s="26"/>
      <c r="AB8" s="26"/>
      <c r="AC8" s="28"/>
      <c r="AD8" s="29"/>
      <c r="AE8" s="30"/>
      <c r="AF8" s="30"/>
      <c r="AG8" s="31"/>
      <c r="AH8" s="31"/>
      <c r="AI8" s="31"/>
      <c r="AJ8" s="31"/>
      <c r="AK8" s="31"/>
      <c r="AL8" s="31"/>
      <c r="AM8" s="31"/>
      <c r="AN8" s="31"/>
      <c r="AO8" s="32"/>
      <c r="AP8" s="32"/>
      <c r="AQ8" s="32"/>
      <c r="AR8" s="32"/>
      <c r="AS8" s="32"/>
      <c r="AT8" s="32"/>
      <c r="AU8" s="33"/>
    </row>
    <row r="9" spans="1:47" x14ac:dyDescent="0.3">
      <c r="A9" s="1"/>
      <c r="B9" s="64" t="s">
        <v>111</v>
      </c>
      <c r="C9" s="76">
        <v>18373</v>
      </c>
      <c r="D9" s="76"/>
      <c r="E9" s="59">
        <v>2020</v>
      </c>
      <c r="F9" s="59">
        <f t="shared" si="0"/>
        <v>0</v>
      </c>
      <c r="G9" s="10"/>
      <c r="H9" s="69"/>
      <c r="I9" s="69"/>
      <c r="J9" s="77"/>
      <c r="K9" s="77"/>
      <c r="L9" s="77"/>
      <c r="M9" s="77"/>
      <c r="N9" s="77"/>
      <c r="O9" s="77"/>
      <c r="P9" s="77"/>
      <c r="Q9" s="77"/>
      <c r="R9" s="77"/>
      <c r="S9" s="26"/>
      <c r="T9" s="26"/>
      <c r="U9" s="26"/>
      <c r="V9" s="26"/>
      <c r="W9" s="26"/>
      <c r="X9" s="27"/>
      <c r="Y9" s="26"/>
      <c r="Z9" s="26"/>
      <c r="AA9" s="26"/>
      <c r="AB9" s="26"/>
      <c r="AC9" s="28"/>
      <c r="AD9" s="29"/>
      <c r="AE9" s="30"/>
      <c r="AF9" s="30"/>
      <c r="AG9" s="31"/>
      <c r="AH9" s="31"/>
      <c r="AI9" s="31"/>
      <c r="AJ9" s="31"/>
      <c r="AK9" s="31"/>
      <c r="AL9" s="31"/>
      <c r="AM9" s="31"/>
      <c r="AN9" s="31"/>
      <c r="AO9" s="32"/>
      <c r="AP9" s="32"/>
      <c r="AQ9" s="32"/>
      <c r="AR9" s="32"/>
      <c r="AS9" s="32"/>
      <c r="AT9" s="32"/>
      <c r="AU9" s="33"/>
    </row>
    <row r="10" spans="1:47" x14ac:dyDescent="0.3">
      <c r="A10" s="34" t="s">
        <v>52</v>
      </c>
      <c r="B10" s="80" t="s">
        <v>53</v>
      </c>
      <c r="C10" s="76">
        <v>13326</v>
      </c>
      <c r="D10" s="76" t="s">
        <v>43</v>
      </c>
      <c r="E10" s="59">
        <v>1981</v>
      </c>
      <c r="F10" s="59">
        <f t="shared" si="0"/>
        <v>4</v>
      </c>
      <c r="G10" s="10"/>
      <c r="H10" s="69"/>
      <c r="I10" s="69"/>
      <c r="J10" s="10"/>
      <c r="K10" s="10"/>
      <c r="L10" s="10"/>
      <c r="M10" s="10"/>
      <c r="N10" s="10"/>
      <c r="O10" s="10"/>
      <c r="P10" s="10"/>
      <c r="Q10" s="10"/>
      <c r="R10" s="10" t="s">
        <v>45</v>
      </c>
      <c r="S10" s="11"/>
      <c r="T10" s="11"/>
      <c r="U10" s="11"/>
      <c r="V10" s="12"/>
      <c r="W10" s="12"/>
      <c r="X10" s="12"/>
      <c r="Y10" s="12"/>
      <c r="Z10" s="12"/>
      <c r="AA10" s="12"/>
      <c r="AB10" s="12"/>
      <c r="AC10" s="13"/>
      <c r="AD10" s="14" t="s">
        <v>51</v>
      </c>
      <c r="AE10" s="15"/>
      <c r="AF10" s="15"/>
      <c r="AG10" s="17"/>
      <c r="AH10" s="17"/>
      <c r="AI10" s="17"/>
      <c r="AJ10" s="16" t="s">
        <v>43</v>
      </c>
      <c r="AK10" s="17"/>
      <c r="AL10" s="17"/>
      <c r="AM10" s="17"/>
      <c r="AN10" s="17"/>
      <c r="AO10" s="17"/>
      <c r="AP10" s="17"/>
      <c r="AQ10" s="17"/>
      <c r="AR10" s="17"/>
      <c r="AS10" s="17"/>
      <c r="AT10" s="17" t="s">
        <v>51</v>
      </c>
      <c r="AU10" s="35"/>
    </row>
    <row r="11" spans="1:47" x14ac:dyDescent="0.3">
      <c r="A11" s="34" t="s">
        <v>52</v>
      </c>
      <c r="B11" s="80" t="s">
        <v>54</v>
      </c>
      <c r="C11" s="76">
        <v>14339</v>
      </c>
      <c r="D11" s="76" t="s">
        <v>43</v>
      </c>
      <c r="E11" s="59">
        <v>1981</v>
      </c>
      <c r="F11" s="59">
        <f t="shared" si="0"/>
        <v>5</v>
      </c>
      <c r="G11" s="10"/>
      <c r="H11" s="69"/>
      <c r="I11" s="69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1"/>
      <c r="U11" s="11"/>
      <c r="V11" s="12"/>
      <c r="W11" s="12"/>
      <c r="X11" s="12"/>
      <c r="Y11" s="12"/>
      <c r="Z11" s="12"/>
      <c r="AA11" s="12"/>
      <c r="AB11" s="12"/>
      <c r="AC11" s="13"/>
      <c r="AD11" s="14"/>
      <c r="AE11" s="15"/>
      <c r="AF11" s="15" t="s">
        <v>51</v>
      </c>
      <c r="AG11" s="17"/>
      <c r="AH11" s="17" t="s">
        <v>51</v>
      </c>
      <c r="AI11" s="17"/>
      <c r="AJ11" s="17"/>
      <c r="AK11" s="17"/>
      <c r="AL11" s="16" t="s">
        <v>43</v>
      </c>
      <c r="AM11" s="17"/>
      <c r="AN11" s="17"/>
      <c r="AO11" s="17"/>
      <c r="AP11" s="17" t="s">
        <v>51</v>
      </c>
      <c r="AQ11" s="17"/>
      <c r="AR11" s="17"/>
      <c r="AS11" s="17"/>
      <c r="AT11" s="17"/>
      <c r="AU11" s="35" t="s">
        <v>44</v>
      </c>
    </row>
    <row r="12" spans="1:47" x14ac:dyDescent="0.3">
      <c r="A12" s="1"/>
      <c r="B12" s="64" t="s">
        <v>55</v>
      </c>
      <c r="C12" s="76">
        <v>29767</v>
      </c>
      <c r="D12" s="76"/>
      <c r="E12" s="59">
        <v>2017</v>
      </c>
      <c r="F12" s="59">
        <f t="shared" si="0"/>
        <v>0</v>
      </c>
      <c r="G12" s="10"/>
      <c r="H12" s="69"/>
      <c r="I12" s="69"/>
      <c r="J12" s="10"/>
      <c r="K12" s="10"/>
      <c r="L12" s="77"/>
      <c r="M12" s="77"/>
      <c r="N12" s="77"/>
      <c r="O12" s="77"/>
      <c r="P12" s="77"/>
      <c r="Q12" s="77"/>
      <c r="R12" s="77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77"/>
      <c r="AD12" s="81"/>
      <c r="AE12" s="82"/>
      <c r="AF12" s="82"/>
      <c r="AG12" s="83"/>
      <c r="AH12" s="83"/>
      <c r="AI12" s="83"/>
      <c r="AJ12" s="83"/>
      <c r="AK12" s="83"/>
      <c r="AL12" s="84"/>
      <c r="AM12" s="83"/>
      <c r="AN12" s="83"/>
      <c r="AO12" s="83"/>
      <c r="AP12" s="83"/>
      <c r="AQ12" s="83"/>
      <c r="AR12" s="83"/>
      <c r="AS12" s="83"/>
      <c r="AT12" s="83"/>
      <c r="AU12" s="85"/>
    </row>
    <row r="13" spans="1:47" x14ac:dyDescent="0.3">
      <c r="A13" s="34" t="s">
        <v>52</v>
      </c>
      <c r="B13" s="80" t="s">
        <v>57</v>
      </c>
      <c r="C13" s="76">
        <v>17273</v>
      </c>
      <c r="D13" s="76" t="s">
        <v>43</v>
      </c>
      <c r="E13" s="59">
        <v>1981</v>
      </c>
      <c r="F13" s="59">
        <f t="shared" si="0"/>
        <v>5</v>
      </c>
      <c r="G13" s="10"/>
      <c r="H13" s="69"/>
      <c r="I13" s="69"/>
      <c r="J13" s="10"/>
      <c r="K13" s="10"/>
      <c r="L13" s="10"/>
      <c r="M13" s="10"/>
      <c r="N13" s="10"/>
      <c r="O13" s="10"/>
      <c r="P13" s="10"/>
      <c r="Q13" s="10"/>
      <c r="R13" s="10"/>
      <c r="S13" s="11"/>
      <c r="T13" s="11"/>
      <c r="U13" s="11" t="s">
        <v>51</v>
      </c>
      <c r="V13" s="12" t="s">
        <v>51</v>
      </c>
      <c r="W13" s="12"/>
      <c r="X13" s="12"/>
      <c r="Y13" s="12"/>
      <c r="Z13" s="12"/>
      <c r="AA13" s="12"/>
      <c r="AB13" s="12"/>
      <c r="AC13" s="13"/>
      <c r="AD13" s="14"/>
      <c r="AE13" s="15"/>
      <c r="AF13" s="15"/>
      <c r="AG13" s="17"/>
      <c r="AH13" s="17"/>
      <c r="AI13" s="17"/>
      <c r="AJ13" s="17"/>
      <c r="AK13" s="16" t="s">
        <v>43</v>
      </c>
      <c r="AL13" s="17"/>
      <c r="AM13" s="17"/>
      <c r="AN13" s="17" t="s">
        <v>44</v>
      </c>
      <c r="AO13" s="17"/>
      <c r="AP13" s="17"/>
      <c r="AQ13" s="17"/>
      <c r="AR13" s="17"/>
      <c r="AS13" s="17" t="s">
        <v>51</v>
      </c>
      <c r="AT13" s="17"/>
      <c r="AU13" s="35"/>
    </row>
    <row r="14" spans="1:47" x14ac:dyDescent="0.3">
      <c r="A14" s="1"/>
      <c r="B14" s="64" t="s">
        <v>58</v>
      </c>
      <c r="C14" s="76">
        <v>21149</v>
      </c>
      <c r="D14" s="76" t="s">
        <v>43</v>
      </c>
      <c r="E14" s="59">
        <v>1999</v>
      </c>
      <c r="F14" s="59">
        <f t="shared" si="0"/>
        <v>11</v>
      </c>
      <c r="G14" s="10"/>
      <c r="H14" s="69" t="s">
        <v>59</v>
      </c>
      <c r="I14" s="69" t="s">
        <v>59</v>
      </c>
      <c r="J14" s="10" t="s">
        <v>59</v>
      </c>
      <c r="K14" s="10" t="s">
        <v>59</v>
      </c>
      <c r="L14" s="10" t="s">
        <v>59</v>
      </c>
      <c r="M14" s="10" t="s">
        <v>59</v>
      </c>
      <c r="N14" s="10" t="s">
        <v>59</v>
      </c>
      <c r="O14" s="10" t="s">
        <v>59</v>
      </c>
      <c r="P14" s="10"/>
      <c r="Q14" s="10"/>
      <c r="R14" s="10"/>
      <c r="S14" s="37" t="s">
        <v>43</v>
      </c>
      <c r="T14" s="11"/>
      <c r="U14" s="11"/>
      <c r="V14" s="12"/>
      <c r="W14" s="12"/>
      <c r="X14" s="12"/>
      <c r="Y14" s="12"/>
      <c r="Z14" s="12" t="s">
        <v>45</v>
      </c>
      <c r="AA14" s="12" t="s">
        <v>45</v>
      </c>
      <c r="AB14" s="12"/>
      <c r="AC14" s="13"/>
      <c r="AD14" s="14"/>
      <c r="AE14" s="82"/>
      <c r="AF14" s="82"/>
      <c r="AG14" s="83"/>
      <c r="AH14" s="83"/>
      <c r="AI14" s="83"/>
      <c r="AJ14" s="83"/>
      <c r="AK14" s="84"/>
      <c r="AL14" s="83"/>
      <c r="AM14" s="83"/>
      <c r="AN14" s="83"/>
      <c r="AO14" s="83"/>
      <c r="AP14" s="83"/>
      <c r="AQ14" s="83"/>
      <c r="AR14" s="83"/>
      <c r="AS14" s="83"/>
      <c r="AT14" s="83"/>
      <c r="AU14" s="85"/>
    </row>
    <row r="15" spans="1:47" x14ac:dyDescent="0.3">
      <c r="A15" s="1"/>
      <c r="B15" s="64" t="s">
        <v>60</v>
      </c>
      <c r="C15" s="76">
        <v>26004</v>
      </c>
      <c r="D15" s="76"/>
      <c r="E15" s="59">
        <v>2018</v>
      </c>
      <c r="F15" s="59">
        <f t="shared" si="0"/>
        <v>0</v>
      </c>
      <c r="G15" s="10"/>
      <c r="H15" s="69"/>
      <c r="I15" s="69"/>
      <c r="J15" s="10"/>
      <c r="K15" s="10"/>
      <c r="L15" s="77"/>
      <c r="M15" s="77"/>
      <c r="N15" s="77"/>
      <c r="O15" s="77"/>
      <c r="P15" s="77"/>
      <c r="Q15" s="77"/>
      <c r="R15" s="77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77"/>
      <c r="AD15" s="81"/>
      <c r="AE15" s="82"/>
      <c r="AF15" s="82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4"/>
      <c r="AS15" s="83"/>
      <c r="AT15" s="83"/>
      <c r="AU15" s="85"/>
    </row>
    <row r="16" spans="1:47" x14ac:dyDescent="0.3">
      <c r="A16" s="1"/>
      <c r="B16" s="64" t="s">
        <v>61</v>
      </c>
      <c r="C16" s="76">
        <v>22065</v>
      </c>
      <c r="D16" s="76" t="s">
        <v>43</v>
      </c>
      <c r="E16" s="59">
        <v>2006</v>
      </c>
      <c r="F16" s="59">
        <f t="shared" si="0"/>
        <v>5</v>
      </c>
      <c r="G16" s="10"/>
      <c r="H16" s="69"/>
      <c r="I16" s="69"/>
      <c r="J16" s="10"/>
      <c r="K16" s="10"/>
      <c r="L16" s="10"/>
      <c r="M16" s="10" t="s">
        <v>51</v>
      </c>
      <c r="N16" s="10" t="s">
        <v>51</v>
      </c>
      <c r="O16" s="10"/>
      <c r="P16" s="36" t="s">
        <v>43</v>
      </c>
      <c r="Q16" s="10"/>
      <c r="R16" s="10"/>
      <c r="S16" s="11"/>
      <c r="T16" s="11" t="s">
        <v>45</v>
      </c>
      <c r="U16" s="11" t="s">
        <v>45</v>
      </c>
      <c r="V16" s="11"/>
      <c r="W16" s="24"/>
      <c r="X16" s="24"/>
      <c r="Y16" s="24"/>
      <c r="Z16" s="24"/>
      <c r="AA16" s="24"/>
      <c r="AB16" s="24"/>
      <c r="AC16" s="77"/>
      <c r="AD16" s="81"/>
      <c r="AE16" s="82"/>
      <c r="AF16" s="82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4"/>
      <c r="AS16" s="83"/>
      <c r="AT16" s="83"/>
      <c r="AU16" s="85"/>
    </row>
    <row r="17" spans="1:47" x14ac:dyDescent="0.3">
      <c r="A17" s="34" t="s">
        <v>52</v>
      </c>
      <c r="B17" s="80" t="s">
        <v>62</v>
      </c>
      <c r="C17" s="76">
        <v>14865</v>
      </c>
      <c r="D17" s="76" t="s">
        <v>43</v>
      </c>
      <c r="E17" s="59">
        <v>1981</v>
      </c>
      <c r="F17" s="59">
        <f t="shared" si="0"/>
        <v>11</v>
      </c>
      <c r="G17" s="10"/>
      <c r="H17" s="69"/>
      <c r="I17" s="69"/>
      <c r="J17" s="10"/>
      <c r="K17" s="10"/>
      <c r="L17" s="10"/>
      <c r="M17" s="10"/>
      <c r="N17" s="10"/>
      <c r="O17" s="10"/>
      <c r="P17" s="10"/>
      <c r="Q17" s="10"/>
      <c r="R17" s="10"/>
      <c r="S17" s="11"/>
      <c r="T17" s="11"/>
      <c r="U17" s="11"/>
      <c r="V17" s="12"/>
      <c r="W17" s="12"/>
      <c r="X17" s="12"/>
      <c r="Y17" s="12"/>
      <c r="Z17" s="12"/>
      <c r="AA17" s="12"/>
      <c r="AB17" s="12"/>
      <c r="AC17" s="13" t="s">
        <v>51</v>
      </c>
      <c r="AD17" s="14"/>
      <c r="AE17" s="15" t="s">
        <v>44</v>
      </c>
      <c r="AF17" s="15" t="s">
        <v>44</v>
      </c>
      <c r="AG17" s="17"/>
      <c r="AH17" s="17"/>
      <c r="AI17" s="17"/>
      <c r="AJ17" s="17"/>
      <c r="AK17" s="17"/>
      <c r="AL17" s="17"/>
      <c r="AM17" s="16" t="s">
        <v>43</v>
      </c>
      <c r="AN17" s="17"/>
      <c r="AO17" s="17" t="s">
        <v>44</v>
      </c>
      <c r="AP17" s="17" t="s">
        <v>44</v>
      </c>
      <c r="AQ17" s="17" t="s">
        <v>63</v>
      </c>
      <c r="AR17" s="17" t="s">
        <v>63</v>
      </c>
      <c r="AS17" s="17" t="s">
        <v>63</v>
      </c>
      <c r="AT17" s="17" t="s">
        <v>63</v>
      </c>
      <c r="AU17" s="35" t="s">
        <v>59</v>
      </c>
    </row>
    <row r="18" spans="1:47" x14ac:dyDescent="0.3">
      <c r="A18" s="1"/>
      <c r="B18" s="64" t="s">
        <v>64</v>
      </c>
      <c r="C18" s="76">
        <v>20173</v>
      </c>
      <c r="D18" s="76" t="s">
        <v>43</v>
      </c>
      <c r="E18" s="59">
        <v>1997</v>
      </c>
      <c r="F18" s="59">
        <f t="shared" si="0"/>
        <v>3</v>
      </c>
      <c r="G18" s="72" t="s">
        <v>43</v>
      </c>
      <c r="H18" s="69"/>
      <c r="I18" s="69"/>
      <c r="J18" s="10"/>
      <c r="K18" s="10"/>
      <c r="L18" s="10"/>
      <c r="M18" s="10"/>
      <c r="N18" s="10"/>
      <c r="O18" s="10" t="s">
        <v>51</v>
      </c>
      <c r="P18" s="10" t="s">
        <v>51</v>
      </c>
      <c r="Q18" s="10"/>
      <c r="R18" s="10"/>
      <c r="S18" s="11"/>
      <c r="T18" s="11"/>
      <c r="U18" s="11"/>
      <c r="V18" s="12"/>
      <c r="W18" s="21" t="s">
        <v>43</v>
      </c>
      <c r="X18" s="12"/>
      <c r="Y18" s="12"/>
      <c r="Z18" s="12"/>
      <c r="AA18" s="12"/>
      <c r="AB18" s="12"/>
      <c r="AC18" s="13"/>
      <c r="AD18" s="14"/>
      <c r="AE18" s="15"/>
      <c r="AF18" s="15"/>
      <c r="AG18" s="83"/>
      <c r="AH18" s="83"/>
      <c r="AI18" s="83"/>
      <c r="AJ18" s="83"/>
      <c r="AK18" s="83"/>
      <c r="AL18" s="83"/>
      <c r="AM18" s="84"/>
      <c r="AN18" s="83"/>
      <c r="AO18" s="83"/>
      <c r="AP18" s="83"/>
      <c r="AQ18" s="83"/>
      <c r="AR18" s="83"/>
      <c r="AS18" s="83"/>
      <c r="AT18" s="83"/>
      <c r="AU18" s="85"/>
    </row>
    <row r="19" spans="1:47" x14ac:dyDescent="0.3">
      <c r="A19" s="1"/>
      <c r="B19" s="64" t="s">
        <v>112</v>
      </c>
      <c r="C19" s="76">
        <v>24815</v>
      </c>
      <c r="D19" s="76"/>
      <c r="E19" s="59">
        <v>2019</v>
      </c>
      <c r="F19" s="59">
        <f t="shared" si="0"/>
        <v>0</v>
      </c>
      <c r="G19" s="10"/>
      <c r="H19" s="69"/>
      <c r="I19" s="69"/>
      <c r="J19" s="10"/>
      <c r="K19" s="77"/>
      <c r="L19" s="77"/>
      <c r="M19" s="77"/>
      <c r="N19" s="77"/>
      <c r="O19" s="77"/>
      <c r="P19" s="77"/>
      <c r="Q19" s="77"/>
      <c r="R19" s="77"/>
      <c r="S19" s="24"/>
      <c r="T19" s="24"/>
      <c r="U19" s="24"/>
      <c r="V19" s="24"/>
      <c r="W19" s="25"/>
      <c r="X19" s="24"/>
      <c r="Y19" s="24"/>
      <c r="Z19" s="24"/>
      <c r="AA19" s="24"/>
      <c r="AB19" s="24"/>
      <c r="AC19" s="77"/>
      <c r="AD19" s="81"/>
      <c r="AE19" s="82"/>
      <c r="AF19" s="82"/>
      <c r="AG19" s="83"/>
      <c r="AH19" s="83"/>
      <c r="AI19" s="83"/>
      <c r="AJ19" s="83"/>
      <c r="AK19" s="83"/>
      <c r="AL19" s="83"/>
      <c r="AM19" s="84"/>
      <c r="AN19" s="83"/>
      <c r="AO19" s="83"/>
      <c r="AP19" s="83"/>
      <c r="AQ19" s="83"/>
      <c r="AR19" s="83"/>
      <c r="AS19" s="83"/>
      <c r="AT19" s="83"/>
      <c r="AU19" s="85"/>
    </row>
    <row r="20" spans="1:47" x14ac:dyDescent="0.3">
      <c r="A20" s="34" t="s">
        <v>52</v>
      </c>
      <c r="B20" s="80" t="s">
        <v>65</v>
      </c>
      <c r="C20" s="76">
        <v>15487</v>
      </c>
      <c r="D20" s="76" t="s">
        <v>43</v>
      </c>
      <c r="E20" s="59">
        <v>1981</v>
      </c>
      <c r="F20" s="59">
        <f t="shared" si="0"/>
        <v>5</v>
      </c>
      <c r="G20" s="10"/>
      <c r="H20" s="69"/>
      <c r="I20" s="69"/>
      <c r="J20" s="10"/>
      <c r="K20" s="10"/>
      <c r="L20" s="10"/>
      <c r="M20" s="10"/>
      <c r="N20" s="10"/>
      <c r="O20" s="10"/>
      <c r="P20" s="10"/>
      <c r="Q20" s="10"/>
      <c r="R20" s="10"/>
      <c r="S20" s="11"/>
      <c r="T20" s="11"/>
      <c r="U20" s="11"/>
      <c r="V20" s="12"/>
      <c r="W20" s="12"/>
      <c r="X20" s="12"/>
      <c r="Y20" s="12"/>
      <c r="Z20" s="12"/>
      <c r="AA20" s="12"/>
      <c r="AB20" s="12" t="s">
        <v>51</v>
      </c>
      <c r="AC20" s="13"/>
      <c r="AD20" s="14"/>
      <c r="AE20" s="15"/>
      <c r="AF20" s="15"/>
      <c r="AG20" s="17"/>
      <c r="AH20" s="17"/>
      <c r="AI20" s="17"/>
      <c r="AJ20" s="17" t="s">
        <v>63</v>
      </c>
      <c r="AK20" s="17" t="s">
        <v>63</v>
      </c>
      <c r="AL20" s="17" t="s">
        <v>63</v>
      </c>
      <c r="AM20" s="17"/>
      <c r="AN20" s="17"/>
      <c r="AO20" s="17"/>
      <c r="AP20" s="17"/>
      <c r="AQ20" s="17"/>
      <c r="AR20" s="17"/>
      <c r="AS20" s="16" t="s">
        <v>43</v>
      </c>
      <c r="AT20" s="17"/>
      <c r="AU20" s="35"/>
    </row>
    <row r="21" spans="1:47" x14ac:dyDescent="0.3">
      <c r="A21" s="1"/>
      <c r="B21" s="64" t="s">
        <v>66</v>
      </c>
      <c r="C21" s="76">
        <v>15741</v>
      </c>
      <c r="D21" s="76" t="s">
        <v>43</v>
      </c>
      <c r="E21" s="59">
        <v>1994</v>
      </c>
      <c r="F21" s="59">
        <f t="shared" si="0"/>
        <v>1</v>
      </c>
      <c r="G21" s="10"/>
      <c r="H21" s="69"/>
      <c r="I21" s="69"/>
      <c r="J21" s="10"/>
      <c r="K21" s="10"/>
      <c r="L21" s="10"/>
      <c r="M21" s="10"/>
      <c r="N21" s="10"/>
      <c r="O21" s="10"/>
      <c r="P21" s="39"/>
      <c r="Q21" s="36" t="s">
        <v>43</v>
      </c>
      <c r="R21" s="10"/>
      <c r="S21" s="11"/>
      <c r="T21" s="11"/>
      <c r="U21" s="11"/>
      <c r="V21" s="12"/>
      <c r="W21" s="12"/>
      <c r="X21" s="12"/>
      <c r="Y21" s="12"/>
      <c r="Z21" s="12"/>
      <c r="AA21" s="12"/>
      <c r="AB21" s="12"/>
      <c r="AC21" s="13"/>
      <c r="AD21" s="14"/>
      <c r="AE21" s="15"/>
      <c r="AF21" s="15"/>
      <c r="AG21" s="17"/>
      <c r="AH21" s="17"/>
      <c r="AI21" s="23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20"/>
    </row>
    <row r="22" spans="1:47" x14ac:dyDescent="0.3">
      <c r="A22" s="34" t="s">
        <v>52</v>
      </c>
      <c r="B22" s="80" t="s">
        <v>67</v>
      </c>
      <c r="C22" s="76">
        <v>15610</v>
      </c>
      <c r="D22" s="76" t="s">
        <v>43</v>
      </c>
      <c r="E22" s="59">
        <v>1981</v>
      </c>
      <c r="F22" s="59">
        <f t="shared" si="0"/>
        <v>9</v>
      </c>
      <c r="G22" s="10"/>
      <c r="H22" s="71"/>
      <c r="I22" s="72" t="s">
        <v>43</v>
      </c>
      <c r="J22" s="10"/>
      <c r="K22" s="10"/>
      <c r="L22" s="10"/>
      <c r="M22" s="10"/>
      <c r="N22" s="10"/>
      <c r="O22" s="10"/>
      <c r="P22" s="10" t="s">
        <v>44</v>
      </c>
      <c r="Q22" s="10"/>
      <c r="R22" s="10"/>
      <c r="S22" s="11" t="s">
        <v>51</v>
      </c>
      <c r="T22" s="11"/>
      <c r="U22" s="11"/>
      <c r="V22" s="12"/>
      <c r="W22" s="12"/>
      <c r="X22" s="12"/>
      <c r="Y22" s="12"/>
      <c r="Z22" s="12" t="s">
        <v>51</v>
      </c>
      <c r="AA22" s="12" t="s">
        <v>44</v>
      </c>
      <c r="AB22" s="12" t="s">
        <v>44</v>
      </c>
      <c r="AC22" s="13"/>
      <c r="AD22" s="14"/>
      <c r="AE22" s="15"/>
      <c r="AF22" s="15"/>
      <c r="AG22" s="17" t="s">
        <v>51</v>
      </c>
      <c r="AH22" s="17"/>
      <c r="AI22" s="17"/>
      <c r="AJ22" s="17"/>
      <c r="AK22" s="17" t="s">
        <v>45</v>
      </c>
      <c r="AL22" s="17"/>
      <c r="AM22" s="17"/>
      <c r="AN22" s="17"/>
      <c r="AO22" s="16" t="s">
        <v>43</v>
      </c>
      <c r="AP22" s="17"/>
      <c r="AQ22" s="17"/>
      <c r="AR22" s="17"/>
      <c r="AS22" s="17"/>
      <c r="AT22" s="17"/>
      <c r="AU22" s="35"/>
    </row>
    <row r="23" spans="1:47" x14ac:dyDescent="0.3">
      <c r="A23" s="34" t="s">
        <v>52</v>
      </c>
      <c r="B23" s="80" t="s">
        <v>68</v>
      </c>
      <c r="C23" s="76">
        <v>17494</v>
      </c>
      <c r="D23" s="76" t="s">
        <v>43</v>
      </c>
      <c r="E23" s="59">
        <v>1981</v>
      </c>
      <c r="F23" s="59">
        <f t="shared" si="0"/>
        <v>4</v>
      </c>
      <c r="G23" s="10"/>
      <c r="H23" s="69"/>
      <c r="I23" s="69"/>
      <c r="J23" s="10"/>
      <c r="K23" s="10"/>
      <c r="L23" s="10"/>
      <c r="M23" s="10"/>
      <c r="N23" s="10"/>
      <c r="O23" s="10"/>
      <c r="P23" s="10"/>
      <c r="Q23" s="10"/>
      <c r="R23" s="10"/>
      <c r="S23" s="11" t="s">
        <v>45</v>
      </c>
      <c r="T23" s="11"/>
      <c r="U23" s="11"/>
      <c r="V23" s="12"/>
      <c r="W23" s="12"/>
      <c r="X23" s="12"/>
      <c r="Y23" s="12"/>
      <c r="Z23" s="12"/>
      <c r="AA23" s="12"/>
      <c r="AB23" s="12"/>
      <c r="AC23" s="13"/>
      <c r="AD23" s="14"/>
      <c r="AE23" s="15"/>
      <c r="AF23" s="15"/>
      <c r="AG23" s="17"/>
      <c r="AH23" s="17"/>
      <c r="AI23" s="16" t="s">
        <v>43</v>
      </c>
      <c r="AJ23" s="17"/>
      <c r="AK23" s="17"/>
      <c r="AL23" s="17"/>
      <c r="AM23" s="17"/>
      <c r="AN23" s="17"/>
      <c r="AO23" s="17"/>
      <c r="AP23" s="17"/>
      <c r="AQ23" s="17" t="s">
        <v>51</v>
      </c>
      <c r="AR23" s="17"/>
      <c r="AS23" s="17"/>
      <c r="AT23" s="17" t="s">
        <v>44</v>
      </c>
      <c r="AU23" s="35"/>
    </row>
    <row r="24" spans="1:47" x14ac:dyDescent="0.3">
      <c r="A24" s="1"/>
      <c r="B24" s="64" t="s">
        <v>69</v>
      </c>
      <c r="C24" s="76">
        <v>14872</v>
      </c>
      <c r="D24" s="76" t="s">
        <v>43</v>
      </c>
      <c r="E24" s="59">
        <v>1985</v>
      </c>
      <c r="F24" s="59">
        <f t="shared" si="0"/>
        <v>2</v>
      </c>
      <c r="G24" s="10"/>
      <c r="H24" s="69"/>
      <c r="I24" s="69"/>
      <c r="J24" s="10"/>
      <c r="K24" s="10"/>
      <c r="L24" s="10"/>
      <c r="M24" s="10"/>
      <c r="N24" s="10"/>
      <c r="O24" s="10"/>
      <c r="P24" s="10"/>
      <c r="Q24" s="10"/>
      <c r="R24" s="10"/>
      <c r="S24" s="11"/>
      <c r="T24" s="11"/>
      <c r="U24" s="11"/>
      <c r="V24" s="12"/>
      <c r="W24" s="12"/>
      <c r="X24" s="12"/>
      <c r="Y24" s="12"/>
      <c r="Z24" s="21" t="s">
        <v>43</v>
      </c>
      <c r="AA24" s="12"/>
      <c r="AB24" s="12"/>
      <c r="AC24" s="13"/>
      <c r="AD24" s="14"/>
      <c r="AE24" s="15"/>
      <c r="AF24" s="15"/>
      <c r="AG24" s="17"/>
      <c r="AH24" s="17"/>
      <c r="AI24" s="17"/>
      <c r="AJ24" s="17"/>
      <c r="AK24" s="17"/>
      <c r="AL24" s="17"/>
      <c r="AM24" s="17" t="s">
        <v>45</v>
      </c>
      <c r="AN24" s="17"/>
      <c r="AO24" s="17"/>
      <c r="AP24" s="17"/>
      <c r="AQ24" s="17"/>
      <c r="AR24" s="23"/>
      <c r="AS24" s="19"/>
      <c r="AT24" s="19"/>
      <c r="AU24" s="20"/>
    </row>
    <row r="25" spans="1:47" x14ac:dyDescent="0.3">
      <c r="A25" s="1"/>
      <c r="B25" s="64" t="s">
        <v>70</v>
      </c>
      <c r="C25" s="76">
        <v>24303</v>
      </c>
      <c r="D25" s="76"/>
      <c r="E25" s="59">
        <v>2011</v>
      </c>
      <c r="F25" s="59">
        <f t="shared" si="0"/>
        <v>3</v>
      </c>
      <c r="G25" s="10"/>
      <c r="H25" s="69"/>
      <c r="I25" s="69"/>
      <c r="J25" s="10" t="s">
        <v>44</v>
      </c>
      <c r="K25" s="10" t="s">
        <v>44</v>
      </c>
      <c r="L25" s="10" t="s">
        <v>44</v>
      </c>
      <c r="M25" s="10"/>
      <c r="N25" s="10"/>
      <c r="O25" s="10"/>
      <c r="P25" s="10"/>
      <c r="Q25" s="10"/>
      <c r="R25" s="10"/>
      <c r="S25" s="24"/>
      <c r="T25" s="24"/>
      <c r="U25" s="24"/>
      <c r="V25" s="24"/>
      <c r="W25" s="24"/>
      <c r="X25" s="24"/>
      <c r="Y25" s="24"/>
      <c r="Z25" s="25"/>
      <c r="AA25" s="24"/>
      <c r="AB25" s="24"/>
      <c r="AC25" s="77"/>
      <c r="AD25" s="81"/>
      <c r="AE25" s="82"/>
      <c r="AF25" s="82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19"/>
      <c r="AS25" s="19"/>
      <c r="AT25" s="19"/>
      <c r="AU25" s="20"/>
    </row>
    <row r="26" spans="1:47" x14ac:dyDescent="0.3">
      <c r="A26" s="1"/>
      <c r="B26" s="64" t="s">
        <v>113</v>
      </c>
      <c r="C26" s="76">
        <v>24457</v>
      </c>
      <c r="D26" s="76"/>
      <c r="E26" s="59"/>
      <c r="F26" s="59">
        <f t="shared" si="0"/>
        <v>0</v>
      </c>
      <c r="G26" s="10"/>
      <c r="H26" s="69"/>
      <c r="I26" s="69"/>
      <c r="J26" s="10"/>
      <c r="K26" s="10"/>
      <c r="L26" s="10"/>
      <c r="M26" s="77"/>
      <c r="N26" s="77"/>
      <c r="O26" s="77"/>
      <c r="P26" s="77"/>
      <c r="Q26" s="77"/>
      <c r="R26" s="77"/>
      <c r="S26" s="24"/>
      <c r="T26" s="24"/>
      <c r="U26" s="24"/>
      <c r="V26" s="24"/>
      <c r="W26" s="24"/>
      <c r="X26" s="24"/>
      <c r="Y26" s="24"/>
      <c r="Z26" s="25"/>
      <c r="AA26" s="24"/>
      <c r="AB26" s="24"/>
      <c r="AC26" s="77"/>
      <c r="AD26" s="81"/>
      <c r="AE26" s="82"/>
      <c r="AF26" s="82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19"/>
      <c r="AS26" s="19"/>
      <c r="AT26" s="19"/>
      <c r="AU26" s="20"/>
    </row>
    <row r="27" spans="1:47" x14ac:dyDescent="0.3">
      <c r="A27" s="1"/>
      <c r="B27" s="64" t="s">
        <v>71</v>
      </c>
      <c r="C27" s="76">
        <v>21467</v>
      </c>
      <c r="D27" s="76" t="s">
        <v>43</v>
      </c>
      <c r="E27" s="59">
        <v>2001</v>
      </c>
      <c r="F27" s="59">
        <f t="shared" si="0"/>
        <v>3</v>
      </c>
      <c r="G27" s="10"/>
      <c r="H27" s="69"/>
      <c r="I27" s="69"/>
      <c r="J27" s="10"/>
      <c r="K27" s="10"/>
      <c r="L27" s="10"/>
      <c r="M27" s="10"/>
      <c r="N27" s="36" t="s">
        <v>43</v>
      </c>
      <c r="O27" s="10"/>
      <c r="P27" s="10"/>
      <c r="Q27" s="10"/>
      <c r="R27" s="10"/>
      <c r="S27" s="11"/>
      <c r="T27" s="11"/>
      <c r="U27" s="11"/>
      <c r="V27" s="12"/>
      <c r="W27" s="12"/>
      <c r="X27" s="12" t="s">
        <v>45</v>
      </c>
      <c r="Y27" s="12" t="s">
        <v>45</v>
      </c>
      <c r="Z27" s="12"/>
      <c r="AA27" s="12"/>
      <c r="AB27" s="12"/>
      <c r="AC27" s="77"/>
      <c r="AD27" s="81"/>
      <c r="AE27" s="82"/>
      <c r="AF27" s="82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19"/>
      <c r="AS27" s="19"/>
      <c r="AT27" s="19"/>
      <c r="AU27" s="20"/>
    </row>
    <row r="28" spans="1:47" x14ac:dyDescent="0.3">
      <c r="A28" s="1"/>
      <c r="B28" s="64" t="s">
        <v>120</v>
      </c>
      <c r="C28" s="76">
        <v>26112</v>
      </c>
      <c r="D28" s="76"/>
      <c r="E28" s="59"/>
      <c r="F28" s="59">
        <f t="shared" si="0"/>
        <v>0</v>
      </c>
      <c r="G28" s="10"/>
      <c r="H28" s="69"/>
      <c r="I28" s="69"/>
      <c r="J28" s="10"/>
      <c r="K28" s="10"/>
      <c r="L28" s="77"/>
      <c r="M28" s="77"/>
      <c r="N28" s="92"/>
      <c r="O28" s="77"/>
      <c r="P28" s="77"/>
      <c r="Q28" s="77"/>
      <c r="R28" s="77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77"/>
      <c r="AD28" s="81"/>
      <c r="AE28" s="82"/>
      <c r="AF28" s="82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19"/>
      <c r="AS28" s="19"/>
      <c r="AT28" s="19"/>
      <c r="AU28" s="20"/>
    </row>
    <row r="29" spans="1:47" x14ac:dyDescent="0.3">
      <c r="A29" s="1"/>
      <c r="B29" s="64" t="s">
        <v>72</v>
      </c>
      <c r="C29" s="76">
        <v>18163</v>
      </c>
      <c r="D29" s="76" t="s">
        <v>43</v>
      </c>
      <c r="E29" s="59">
        <v>1991</v>
      </c>
      <c r="F29" s="59">
        <f t="shared" si="0"/>
        <v>5</v>
      </c>
      <c r="G29" s="10"/>
      <c r="H29" s="69"/>
      <c r="I29" s="69"/>
      <c r="J29" s="36" t="s">
        <v>43</v>
      </c>
      <c r="K29" s="10"/>
      <c r="L29" s="10"/>
      <c r="M29" s="10"/>
      <c r="N29" s="10"/>
      <c r="O29" s="10"/>
      <c r="P29" s="10"/>
      <c r="Q29" s="10"/>
      <c r="R29" s="10"/>
      <c r="S29" s="11"/>
      <c r="T29" s="11" t="s">
        <v>44</v>
      </c>
      <c r="U29" s="11"/>
      <c r="V29" s="12"/>
      <c r="W29" s="12"/>
      <c r="X29" s="12"/>
      <c r="Y29" s="12"/>
      <c r="Z29" s="12"/>
      <c r="AA29" s="21" t="s">
        <v>43</v>
      </c>
      <c r="AB29" s="12"/>
      <c r="AC29" s="13"/>
      <c r="AD29" s="14"/>
      <c r="AE29" s="15" t="s">
        <v>51</v>
      </c>
      <c r="AF29" s="15"/>
      <c r="AG29" s="17"/>
      <c r="AH29" s="17"/>
      <c r="AI29" s="17" t="s">
        <v>51</v>
      </c>
      <c r="AJ29" s="17"/>
      <c r="AK29" s="17"/>
      <c r="AL29" s="18"/>
      <c r="AM29" s="19"/>
      <c r="AN29" s="19"/>
      <c r="AO29" s="19"/>
      <c r="AP29" s="19"/>
      <c r="AQ29" s="19"/>
      <c r="AR29" s="19"/>
      <c r="AS29" s="19"/>
      <c r="AT29" s="19"/>
      <c r="AU29" s="20"/>
    </row>
    <row r="30" spans="1:47" x14ac:dyDescent="0.3">
      <c r="A30" s="1"/>
      <c r="B30" s="64" t="s">
        <v>73</v>
      </c>
      <c r="C30" s="76">
        <v>29440</v>
      </c>
      <c r="D30" s="76"/>
      <c r="E30" s="59">
        <v>2015</v>
      </c>
      <c r="F30" s="59">
        <f t="shared" si="0"/>
        <v>0</v>
      </c>
      <c r="G30" s="10"/>
      <c r="H30" s="69"/>
      <c r="I30" s="69"/>
      <c r="J30" s="10"/>
      <c r="K30" s="10"/>
      <c r="L30" s="10"/>
      <c r="M30" s="10"/>
      <c r="N30" s="10"/>
      <c r="O30" s="77"/>
      <c r="P30" s="77"/>
      <c r="Q30" s="77"/>
      <c r="R30" s="77"/>
      <c r="S30" s="24"/>
      <c r="T30" s="24"/>
      <c r="U30" s="24"/>
      <c r="V30" s="24"/>
      <c r="W30" s="24"/>
      <c r="X30" s="24"/>
      <c r="Y30" s="24"/>
      <c r="Z30" s="24"/>
      <c r="AA30" s="25"/>
      <c r="AB30" s="24"/>
      <c r="AC30" s="77"/>
      <c r="AD30" s="81"/>
      <c r="AE30" s="82"/>
      <c r="AF30" s="82"/>
      <c r="AG30" s="83"/>
      <c r="AH30" s="83"/>
      <c r="AI30" s="83"/>
      <c r="AJ30" s="83"/>
      <c r="AK30" s="83"/>
      <c r="AL30" s="83"/>
      <c r="AM30" s="32"/>
      <c r="AN30" s="32"/>
      <c r="AO30" s="32"/>
      <c r="AP30" s="32"/>
      <c r="AQ30" s="32"/>
      <c r="AR30" s="32"/>
      <c r="AS30" s="32"/>
      <c r="AT30" s="32"/>
      <c r="AU30" s="33"/>
    </row>
    <row r="31" spans="1:47" x14ac:dyDescent="0.3">
      <c r="A31" s="1"/>
      <c r="B31" s="64" t="s">
        <v>74</v>
      </c>
      <c r="C31" s="76">
        <v>22045</v>
      </c>
      <c r="D31" s="76" t="s">
        <v>43</v>
      </c>
      <c r="E31" s="59">
        <v>2002</v>
      </c>
      <c r="F31" s="59">
        <f t="shared" si="0"/>
        <v>5</v>
      </c>
      <c r="G31" s="10"/>
      <c r="H31" s="69"/>
      <c r="I31" s="69"/>
      <c r="J31" s="10"/>
      <c r="K31" s="36" t="s">
        <v>43</v>
      </c>
      <c r="L31" s="10"/>
      <c r="M31" s="10"/>
      <c r="N31" s="10" t="s">
        <v>45</v>
      </c>
      <c r="O31" s="10" t="s">
        <v>45</v>
      </c>
      <c r="P31" s="10" t="s">
        <v>45</v>
      </c>
      <c r="Q31" s="10" t="s">
        <v>45</v>
      </c>
      <c r="R31" s="10"/>
      <c r="S31" s="11"/>
      <c r="T31" s="11"/>
      <c r="U31" s="11"/>
      <c r="V31" s="12"/>
      <c r="W31" s="12"/>
      <c r="X31" s="12"/>
      <c r="Y31" s="12"/>
      <c r="Z31" s="12"/>
      <c r="AA31" s="12"/>
      <c r="AB31" s="24"/>
      <c r="AC31" s="77"/>
      <c r="AD31" s="81"/>
      <c r="AE31" s="82"/>
      <c r="AF31" s="82"/>
      <c r="AG31" s="83"/>
      <c r="AH31" s="83"/>
      <c r="AI31" s="83"/>
      <c r="AJ31" s="83"/>
      <c r="AK31" s="83"/>
      <c r="AL31" s="83"/>
      <c r="AM31" s="32"/>
      <c r="AN31" s="32"/>
      <c r="AO31" s="32"/>
      <c r="AP31" s="32"/>
      <c r="AQ31" s="32"/>
      <c r="AR31" s="32"/>
      <c r="AS31" s="32"/>
      <c r="AT31" s="32"/>
      <c r="AU31" s="33"/>
    </row>
    <row r="32" spans="1:47" x14ac:dyDescent="0.3">
      <c r="A32" s="1"/>
      <c r="B32" s="64" t="s">
        <v>75</v>
      </c>
      <c r="C32" s="76">
        <v>22835</v>
      </c>
      <c r="D32" s="76" t="s">
        <v>43</v>
      </c>
      <c r="E32" s="59">
        <v>1997</v>
      </c>
      <c r="F32" s="59">
        <f t="shared" si="0"/>
        <v>7</v>
      </c>
      <c r="G32" s="10" t="s">
        <v>44</v>
      </c>
      <c r="H32" s="69" t="s">
        <v>44</v>
      </c>
      <c r="I32" s="69" t="s">
        <v>44</v>
      </c>
      <c r="J32" s="10"/>
      <c r="K32" s="10"/>
      <c r="L32" s="10"/>
      <c r="M32" s="10"/>
      <c r="N32" s="10"/>
      <c r="O32" s="10"/>
      <c r="P32" s="10"/>
      <c r="Q32" s="10"/>
      <c r="R32" s="10"/>
      <c r="S32" s="11"/>
      <c r="T32" s="11" t="s">
        <v>51</v>
      </c>
      <c r="U32" s="11"/>
      <c r="V32" s="12"/>
      <c r="W32" s="12"/>
      <c r="X32" s="12"/>
      <c r="Y32" s="21" t="s">
        <v>43</v>
      </c>
      <c r="Z32" s="12"/>
      <c r="AA32" s="12"/>
      <c r="AB32" s="12" t="s">
        <v>45</v>
      </c>
      <c r="AC32" s="13" t="s">
        <v>45</v>
      </c>
      <c r="AD32" s="14" t="s">
        <v>45</v>
      </c>
      <c r="AE32" s="15"/>
      <c r="AF32" s="15"/>
      <c r="AG32" s="83"/>
      <c r="AH32" s="83"/>
      <c r="AI32" s="83"/>
      <c r="AJ32" s="83"/>
      <c r="AK32" s="83"/>
      <c r="AL32" s="32"/>
      <c r="AM32" s="32"/>
      <c r="AN32" s="32"/>
      <c r="AO32" s="32"/>
      <c r="AP32" s="32"/>
      <c r="AQ32" s="32"/>
      <c r="AR32" s="32"/>
      <c r="AS32" s="32"/>
      <c r="AT32" s="32"/>
      <c r="AU32" s="33"/>
    </row>
    <row r="33" spans="1:47" x14ac:dyDescent="0.3">
      <c r="A33" s="1"/>
      <c r="B33" s="64" t="s">
        <v>114</v>
      </c>
      <c r="C33" s="76">
        <v>24811</v>
      </c>
      <c r="D33" s="76"/>
      <c r="E33" s="59">
        <v>2020</v>
      </c>
      <c r="F33" s="59">
        <f t="shared" si="0"/>
        <v>0</v>
      </c>
      <c r="G33" s="10" t="s">
        <v>59</v>
      </c>
      <c r="H33" s="69"/>
      <c r="I33" s="69"/>
      <c r="J33" s="77"/>
      <c r="K33" s="77"/>
      <c r="L33" s="77"/>
      <c r="M33" s="77"/>
      <c r="N33" s="77"/>
      <c r="O33" s="77"/>
      <c r="P33" s="77"/>
      <c r="Q33" s="77"/>
      <c r="R33" s="77"/>
      <c r="S33" s="24"/>
      <c r="T33" s="24"/>
      <c r="U33" s="24"/>
      <c r="V33" s="24"/>
      <c r="W33" s="24"/>
      <c r="X33" s="24"/>
      <c r="Y33" s="25"/>
      <c r="Z33" s="24"/>
      <c r="AA33" s="24"/>
      <c r="AB33" s="24"/>
      <c r="AC33" s="77"/>
      <c r="AD33" s="81"/>
      <c r="AE33" s="82"/>
      <c r="AF33" s="82"/>
      <c r="AG33" s="83"/>
      <c r="AH33" s="83"/>
      <c r="AI33" s="83"/>
      <c r="AJ33" s="83"/>
      <c r="AK33" s="83"/>
      <c r="AL33" s="32"/>
      <c r="AM33" s="32"/>
      <c r="AN33" s="32"/>
      <c r="AO33" s="32"/>
      <c r="AP33" s="32"/>
      <c r="AQ33" s="32"/>
      <c r="AR33" s="32"/>
      <c r="AS33" s="32"/>
      <c r="AT33" s="32"/>
      <c r="AU33" s="33"/>
    </row>
    <row r="34" spans="1:47" x14ac:dyDescent="0.3">
      <c r="A34" s="34" t="s">
        <v>52</v>
      </c>
      <c r="B34" s="80" t="s">
        <v>76</v>
      </c>
      <c r="C34" s="76">
        <v>16751</v>
      </c>
      <c r="D34" s="76" t="s">
        <v>43</v>
      </c>
      <c r="E34" s="59">
        <v>1981</v>
      </c>
      <c r="F34" s="59">
        <f t="shared" si="0"/>
        <v>3</v>
      </c>
      <c r="G34" s="10"/>
      <c r="H34" s="69"/>
      <c r="I34" s="69"/>
      <c r="J34" s="10"/>
      <c r="K34" s="10"/>
      <c r="L34" s="10"/>
      <c r="M34" s="10"/>
      <c r="N34" s="10"/>
      <c r="O34" s="10"/>
      <c r="P34" s="10"/>
      <c r="Q34" s="10"/>
      <c r="R34" s="10"/>
      <c r="S34" s="11"/>
      <c r="T34" s="11"/>
      <c r="U34" s="37" t="s">
        <v>43</v>
      </c>
      <c r="V34" s="12"/>
      <c r="W34" s="12"/>
      <c r="X34" s="12"/>
      <c r="Y34" s="12"/>
      <c r="Z34" s="12"/>
      <c r="AA34" s="12"/>
      <c r="AB34" s="12"/>
      <c r="AC34" s="13"/>
      <c r="AD34" s="14"/>
      <c r="AE34" s="15"/>
      <c r="AF34" s="15"/>
      <c r="AG34" s="17"/>
      <c r="AH34" s="17" t="s">
        <v>45</v>
      </c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 t="s">
        <v>44</v>
      </c>
      <c r="AT34" s="17"/>
      <c r="AU34" s="35"/>
    </row>
    <row r="35" spans="1:47" x14ac:dyDescent="0.3">
      <c r="A35" s="1"/>
      <c r="B35" s="64" t="s">
        <v>77</v>
      </c>
      <c r="C35" s="76">
        <v>14854</v>
      </c>
      <c r="D35" s="76" t="s">
        <v>43</v>
      </c>
      <c r="E35" s="59">
        <v>1986</v>
      </c>
      <c r="F35" s="59">
        <f t="shared" si="0"/>
        <v>3</v>
      </c>
      <c r="G35" s="10"/>
      <c r="H35" s="69"/>
      <c r="I35" s="69"/>
      <c r="J35" s="10"/>
      <c r="K35" s="10"/>
      <c r="L35" s="10"/>
      <c r="M35" s="10"/>
      <c r="N35" s="10"/>
      <c r="O35" s="10"/>
      <c r="P35" s="10"/>
      <c r="Q35" s="10"/>
      <c r="R35" s="10"/>
      <c r="S35" s="11"/>
      <c r="T35" s="11"/>
      <c r="U35" s="11"/>
      <c r="V35" s="12"/>
      <c r="W35" s="12"/>
      <c r="X35" s="12"/>
      <c r="Y35" s="12"/>
      <c r="Z35" s="12"/>
      <c r="AA35" s="12"/>
      <c r="AB35" s="12"/>
      <c r="AC35" s="40" t="s">
        <v>43</v>
      </c>
      <c r="AD35" s="14"/>
      <c r="AE35" s="15"/>
      <c r="AF35" s="15"/>
      <c r="AG35" s="17"/>
      <c r="AH35" s="17"/>
      <c r="AI35" s="17"/>
      <c r="AJ35" s="17"/>
      <c r="AK35" s="17"/>
      <c r="AL35" s="17"/>
      <c r="AM35" s="17" t="s">
        <v>51</v>
      </c>
      <c r="AN35" s="17" t="s">
        <v>51</v>
      </c>
      <c r="AO35" s="17"/>
      <c r="AP35" s="17"/>
      <c r="AQ35" s="18"/>
      <c r="AR35" s="19"/>
      <c r="AS35" s="19"/>
      <c r="AT35" s="19"/>
      <c r="AU35" s="20"/>
    </row>
    <row r="36" spans="1:47" x14ac:dyDescent="0.3">
      <c r="A36" s="1"/>
      <c r="B36" s="64" t="s">
        <v>78</v>
      </c>
      <c r="C36" s="76">
        <v>20360</v>
      </c>
      <c r="D36" s="76" t="s">
        <v>43</v>
      </c>
      <c r="E36" s="59">
        <v>2001</v>
      </c>
      <c r="F36" s="59">
        <f t="shared" si="0"/>
        <v>7</v>
      </c>
      <c r="G36" s="10"/>
      <c r="H36" s="69"/>
      <c r="I36" s="69"/>
      <c r="J36" s="10"/>
      <c r="K36" s="10"/>
      <c r="L36" s="10"/>
      <c r="M36" s="10"/>
      <c r="N36" s="10"/>
      <c r="O36" s="10"/>
      <c r="P36" s="10"/>
      <c r="Q36" s="10"/>
      <c r="R36" s="36" t="s">
        <v>43</v>
      </c>
      <c r="S36" s="11"/>
      <c r="T36" s="11"/>
      <c r="U36" s="11" t="s">
        <v>44</v>
      </c>
      <c r="V36" s="12" t="s">
        <v>44</v>
      </c>
      <c r="W36" s="12" t="s">
        <v>44</v>
      </c>
      <c r="X36" s="12" t="s">
        <v>44</v>
      </c>
      <c r="Y36" s="12" t="s">
        <v>44</v>
      </c>
      <c r="Z36" s="12" t="s">
        <v>44</v>
      </c>
      <c r="AA36" s="12"/>
      <c r="AB36" s="12"/>
      <c r="AC36" s="77"/>
      <c r="AD36" s="81"/>
      <c r="AE36" s="82"/>
      <c r="AF36" s="82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7"/>
      <c r="AR36" s="19"/>
      <c r="AS36" s="19"/>
      <c r="AT36" s="19"/>
      <c r="AU36" s="20"/>
    </row>
    <row r="37" spans="1:47" x14ac:dyDescent="0.3">
      <c r="A37" s="1"/>
      <c r="B37" s="64" t="s">
        <v>79</v>
      </c>
      <c r="C37" s="76">
        <v>19736</v>
      </c>
      <c r="D37" s="76" t="s">
        <v>43</v>
      </c>
      <c r="E37" s="59">
        <v>1994</v>
      </c>
      <c r="F37" s="59">
        <f t="shared" si="0"/>
        <v>8</v>
      </c>
      <c r="G37" s="10"/>
      <c r="H37" s="69"/>
      <c r="I37" s="69"/>
      <c r="J37" s="10"/>
      <c r="K37" s="10"/>
      <c r="L37" s="36" t="s">
        <v>43</v>
      </c>
      <c r="M37" s="10"/>
      <c r="N37" s="10"/>
      <c r="O37" s="10"/>
      <c r="P37" s="10"/>
      <c r="Q37" s="10" t="s">
        <v>51</v>
      </c>
      <c r="R37" s="10" t="s">
        <v>51</v>
      </c>
      <c r="S37" s="11"/>
      <c r="T37" s="11"/>
      <c r="U37" s="11"/>
      <c r="V37" s="12"/>
      <c r="W37" s="12"/>
      <c r="X37" s="12"/>
      <c r="Y37" s="12" t="s">
        <v>51</v>
      </c>
      <c r="Z37" s="12"/>
      <c r="AA37" s="12"/>
      <c r="AB37" s="21" t="s">
        <v>43</v>
      </c>
      <c r="AC37" s="13"/>
      <c r="AD37" s="14"/>
      <c r="AE37" s="15" t="s">
        <v>45</v>
      </c>
      <c r="AF37" s="15" t="s">
        <v>45</v>
      </c>
      <c r="AG37" s="17" t="s">
        <v>45</v>
      </c>
      <c r="AH37" s="17"/>
      <c r="AI37" s="18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20"/>
    </row>
    <row r="38" spans="1:47" x14ac:dyDescent="0.3">
      <c r="A38" s="1"/>
      <c r="B38" s="64" t="s">
        <v>115</v>
      </c>
      <c r="C38" s="76">
        <v>16788</v>
      </c>
      <c r="D38" s="76"/>
      <c r="E38" s="59">
        <v>2020</v>
      </c>
      <c r="F38" s="59">
        <f t="shared" si="0"/>
        <v>0</v>
      </c>
      <c r="G38" s="10"/>
      <c r="H38" s="69"/>
      <c r="I38" s="69"/>
      <c r="J38" s="77"/>
      <c r="K38" s="77"/>
      <c r="L38" s="92"/>
      <c r="M38" s="77"/>
      <c r="N38" s="77"/>
      <c r="O38" s="77"/>
      <c r="P38" s="77"/>
      <c r="Q38" s="77"/>
      <c r="R38" s="77"/>
      <c r="S38" s="24"/>
      <c r="T38" s="24"/>
      <c r="U38" s="24"/>
      <c r="V38" s="24"/>
      <c r="W38" s="24"/>
      <c r="X38" s="24"/>
      <c r="Y38" s="24"/>
      <c r="Z38" s="24"/>
      <c r="AA38" s="24"/>
      <c r="AB38" s="25"/>
      <c r="AC38" s="77"/>
      <c r="AD38" s="81"/>
      <c r="AE38" s="82"/>
      <c r="AF38" s="82"/>
      <c r="AG38" s="83"/>
      <c r="AH38" s="83"/>
      <c r="AI38" s="83"/>
      <c r="AJ38" s="83"/>
      <c r="AK38" s="32"/>
      <c r="AL38" s="32"/>
      <c r="AM38" s="32"/>
      <c r="AN38" s="32"/>
      <c r="AO38" s="32"/>
      <c r="AP38" s="19"/>
      <c r="AQ38" s="19"/>
      <c r="AR38" s="19"/>
      <c r="AS38" s="19"/>
      <c r="AT38" s="19"/>
      <c r="AU38" s="20"/>
    </row>
    <row r="39" spans="1:47" x14ac:dyDescent="0.3">
      <c r="A39" s="1"/>
      <c r="B39" s="64" t="s">
        <v>80</v>
      </c>
      <c r="C39" s="76">
        <v>13969</v>
      </c>
      <c r="D39" s="76" t="s">
        <v>43</v>
      </c>
      <c r="E39" s="59">
        <v>1987</v>
      </c>
      <c r="F39" s="59">
        <f t="shared" si="0"/>
        <v>11</v>
      </c>
      <c r="G39" s="10"/>
      <c r="H39" s="69"/>
      <c r="I39" s="69"/>
      <c r="J39" s="10"/>
      <c r="K39" s="10"/>
      <c r="L39" s="10"/>
      <c r="M39" s="10"/>
      <c r="N39" s="10"/>
      <c r="O39" s="10"/>
      <c r="P39" s="10" t="s">
        <v>59</v>
      </c>
      <c r="Q39" s="10" t="s">
        <v>59</v>
      </c>
      <c r="R39" s="10" t="s">
        <v>59</v>
      </c>
      <c r="S39" s="11" t="s">
        <v>59</v>
      </c>
      <c r="T39" s="11" t="s">
        <v>59</v>
      </c>
      <c r="U39" s="11"/>
      <c r="V39" s="12"/>
      <c r="W39" s="12" t="s">
        <v>51</v>
      </c>
      <c r="X39" s="12" t="s">
        <v>51</v>
      </c>
      <c r="Y39" s="12"/>
      <c r="Z39" s="12"/>
      <c r="AA39" s="12"/>
      <c r="AB39" s="12"/>
      <c r="AC39" s="13"/>
      <c r="AD39" s="14"/>
      <c r="AE39" s="41" t="s">
        <v>43</v>
      </c>
      <c r="AF39" s="15"/>
      <c r="AG39" s="17"/>
      <c r="AH39" s="17"/>
      <c r="AI39" s="17"/>
      <c r="AJ39" s="42" t="s">
        <v>47</v>
      </c>
      <c r="AK39" s="17"/>
      <c r="AL39" s="17" t="s">
        <v>44</v>
      </c>
      <c r="AM39" s="17" t="s">
        <v>44</v>
      </c>
      <c r="AN39" s="17"/>
      <c r="AO39" s="17"/>
      <c r="AP39" s="18"/>
      <c r="AQ39" s="19"/>
      <c r="AR39" s="19"/>
      <c r="AS39" s="19"/>
      <c r="AT39" s="19"/>
      <c r="AU39" s="20"/>
    </row>
    <row r="40" spans="1:47" x14ac:dyDescent="0.3">
      <c r="A40" s="1"/>
      <c r="B40" s="64" t="s">
        <v>81</v>
      </c>
      <c r="C40" s="76">
        <v>19006</v>
      </c>
      <c r="D40" s="76" t="s">
        <v>43</v>
      </c>
      <c r="E40" s="59">
        <v>1987</v>
      </c>
      <c r="F40" s="59">
        <f t="shared" si="0"/>
        <v>8</v>
      </c>
      <c r="G40" s="10"/>
      <c r="H40" s="69"/>
      <c r="I40" s="69"/>
      <c r="J40" s="10"/>
      <c r="K40" s="10"/>
      <c r="L40" s="10"/>
      <c r="M40" s="10"/>
      <c r="N40" s="10"/>
      <c r="O40" s="10"/>
      <c r="P40" s="10"/>
      <c r="Q40" s="10"/>
      <c r="R40" s="10"/>
      <c r="S40" s="11"/>
      <c r="T40" s="37" t="s">
        <v>43</v>
      </c>
      <c r="U40" s="11"/>
      <c r="V40" s="12"/>
      <c r="W40" s="12"/>
      <c r="X40" s="12"/>
      <c r="Y40" s="12"/>
      <c r="Z40" s="12"/>
      <c r="AA40" s="12"/>
      <c r="AB40" s="12"/>
      <c r="AC40" s="13" t="s">
        <v>59</v>
      </c>
      <c r="AD40" s="14" t="s">
        <v>59</v>
      </c>
      <c r="AE40" s="15" t="s">
        <v>63</v>
      </c>
      <c r="AF40" s="15" t="s">
        <v>63</v>
      </c>
      <c r="AG40" s="17" t="s">
        <v>63</v>
      </c>
      <c r="AH40" s="17"/>
      <c r="AI40" s="17" t="s">
        <v>44</v>
      </c>
      <c r="AJ40" s="17" t="s">
        <v>45</v>
      </c>
      <c r="AK40" s="17"/>
      <c r="AL40" s="17"/>
      <c r="AM40" s="17"/>
      <c r="AN40" s="17"/>
      <c r="AO40" s="17"/>
      <c r="AP40" s="18"/>
      <c r="AQ40" s="19"/>
      <c r="AR40" s="19"/>
      <c r="AS40" s="19"/>
      <c r="AT40" s="19"/>
      <c r="AU40" s="20"/>
    </row>
    <row r="41" spans="1:47" x14ac:dyDescent="0.3">
      <c r="A41" s="1"/>
      <c r="B41" s="93" t="s">
        <v>82</v>
      </c>
      <c r="C41" s="43">
        <v>15401</v>
      </c>
      <c r="D41" s="43"/>
      <c r="E41" s="44">
        <v>1988</v>
      </c>
      <c r="F41" s="59">
        <f t="shared" si="0"/>
        <v>2</v>
      </c>
      <c r="G41" s="10"/>
      <c r="H41" s="69"/>
      <c r="I41" s="69"/>
      <c r="J41" s="10"/>
      <c r="K41" s="10"/>
      <c r="L41" s="10"/>
      <c r="M41" s="10"/>
      <c r="N41" s="10"/>
      <c r="O41" s="10"/>
      <c r="P41" s="10"/>
      <c r="Q41" s="10"/>
      <c r="R41" s="10"/>
      <c r="S41" s="11"/>
      <c r="T41" s="11"/>
      <c r="U41" s="11"/>
      <c r="V41" s="12"/>
      <c r="W41" s="12"/>
      <c r="X41" s="12"/>
      <c r="Y41" s="12"/>
      <c r="Z41" s="12"/>
      <c r="AA41" s="12"/>
      <c r="AB41" s="12"/>
      <c r="AC41" s="13"/>
      <c r="AD41" s="14"/>
      <c r="AE41" s="15"/>
      <c r="AF41" s="15"/>
      <c r="AG41" s="17"/>
      <c r="AH41" s="17"/>
      <c r="AI41" s="17" t="s">
        <v>45</v>
      </c>
      <c r="AJ41" s="17"/>
      <c r="AK41" s="17"/>
      <c r="AL41" s="17" t="s">
        <v>45</v>
      </c>
      <c r="AM41" s="17"/>
      <c r="AN41" s="17"/>
      <c r="AO41" s="18"/>
      <c r="AP41" s="19"/>
      <c r="AQ41" s="19"/>
      <c r="AR41" s="19"/>
      <c r="AS41" s="19"/>
      <c r="AT41" s="19"/>
      <c r="AU41" s="20"/>
    </row>
    <row r="42" spans="1:47" x14ac:dyDescent="0.3">
      <c r="A42" s="1"/>
      <c r="B42" s="45" t="str">
        <f>COUNTA(B3:B41)&amp; " Mitglieder"</f>
        <v>39 Mitglieder</v>
      </c>
      <c r="C42" s="45"/>
      <c r="D42" s="45"/>
      <c r="E42" s="44" t="s">
        <v>83</v>
      </c>
      <c r="F42" s="46">
        <f>SUM(F3:F41)</f>
        <v>145</v>
      </c>
      <c r="G42" s="44"/>
      <c r="H42" s="94"/>
      <c r="I42" s="94"/>
      <c r="J42" s="44"/>
      <c r="K42" s="44"/>
      <c r="L42" s="44"/>
      <c r="M42" s="44"/>
      <c r="N42" s="44"/>
      <c r="O42" s="44"/>
      <c r="P42" s="44"/>
      <c r="Q42" s="44"/>
      <c r="R42" s="44"/>
      <c r="S42" s="47"/>
      <c r="T42" s="47"/>
      <c r="U42" s="47"/>
      <c r="V42" s="48">
        <f t="shared" ref="V42:AU42" si="1">COUNTA(V3:V41)</f>
        <v>2</v>
      </c>
      <c r="W42" s="48">
        <f t="shared" si="1"/>
        <v>3</v>
      </c>
      <c r="X42" s="48">
        <f t="shared" si="1"/>
        <v>4</v>
      </c>
      <c r="Y42" s="48">
        <f t="shared" si="1"/>
        <v>4</v>
      </c>
      <c r="Z42" s="48">
        <f t="shared" si="1"/>
        <v>4</v>
      </c>
      <c r="AA42" s="48">
        <f t="shared" si="1"/>
        <v>3</v>
      </c>
      <c r="AB42" s="48">
        <f t="shared" si="1"/>
        <v>5</v>
      </c>
      <c r="AC42" s="48">
        <f t="shared" si="1"/>
        <v>4</v>
      </c>
      <c r="AD42" s="48">
        <f t="shared" si="1"/>
        <v>3</v>
      </c>
      <c r="AE42" s="48">
        <f t="shared" si="1"/>
        <v>5</v>
      </c>
      <c r="AF42" s="48">
        <f t="shared" si="1"/>
        <v>4</v>
      </c>
      <c r="AG42" s="48">
        <f t="shared" si="1"/>
        <v>4</v>
      </c>
      <c r="AH42" s="48">
        <f t="shared" si="1"/>
        <v>2</v>
      </c>
      <c r="AI42" s="48">
        <f t="shared" si="1"/>
        <v>4</v>
      </c>
      <c r="AJ42" s="48">
        <f t="shared" si="1"/>
        <v>4</v>
      </c>
      <c r="AK42" s="48">
        <f t="shared" si="1"/>
        <v>3</v>
      </c>
      <c r="AL42" s="48">
        <f t="shared" si="1"/>
        <v>4</v>
      </c>
      <c r="AM42" s="48">
        <f t="shared" si="1"/>
        <v>4</v>
      </c>
      <c r="AN42" s="48">
        <f t="shared" si="1"/>
        <v>2</v>
      </c>
      <c r="AO42" s="48">
        <f t="shared" si="1"/>
        <v>2</v>
      </c>
      <c r="AP42" s="48">
        <f t="shared" si="1"/>
        <v>2</v>
      </c>
      <c r="AQ42" s="48">
        <f t="shared" si="1"/>
        <v>3</v>
      </c>
      <c r="AR42" s="48">
        <f t="shared" si="1"/>
        <v>1</v>
      </c>
      <c r="AS42" s="48">
        <f t="shared" si="1"/>
        <v>4</v>
      </c>
      <c r="AT42" s="48">
        <f t="shared" si="1"/>
        <v>3</v>
      </c>
      <c r="AU42" s="49">
        <f t="shared" si="1"/>
        <v>2</v>
      </c>
    </row>
    <row r="43" spans="1:47" x14ac:dyDescent="0.3">
      <c r="A43" s="50" t="str">
        <f>COUNTA(A3:A41)&amp; " Gündungsmitglieder"</f>
        <v>8 Gündungsmitglieder</v>
      </c>
      <c r="B43" s="80"/>
      <c r="C43" s="58"/>
      <c r="D43" s="58"/>
      <c r="E43" s="59"/>
      <c r="F43" s="59"/>
      <c r="G43" s="59"/>
      <c r="H43" s="75"/>
      <c r="I43" s="75"/>
      <c r="J43" s="59"/>
      <c r="K43" s="59"/>
      <c r="L43" s="59"/>
      <c r="M43" s="59"/>
      <c r="N43" s="59"/>
      <c r="O43" s="59"/>
      <c r="P43" s="59"/>
      <c r="Q43" s="59"/>
      <c r="R43" s="59"/>
      <c r="S43" s="95"/>
      <c r="T43" s="95"/>
      <c r="U43" s="95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51"/>
    </row>
    <row r="44" spans="1:47" x14ac:dyDescent="0.3">
      <c r="A44" s="1"/>
      <c r="B44" s="58"/>
      <c r="C44" s="58"/>
      <c r="D44" s="58"/>
      <c r="E44" s="59"/>
      <c r="F44" s="59"/>
      <c r="G44" s="59"/>
      <c r="H44" s="75"/>
      <c r="I44" s="75"/>
      <c r="J44" s="59"/>
      <c r="K44" s="59"/>
      <c r="L44" s="59"/>
      <c r="M44" s="59"/>
      <c r="N44" s="59"/>
      <c r="O44" s="59"/>
      <c r="P44" s="59"/>
      <c r="Q44" s="59"/>
      <c r="R44" s="59"/>
      <c r="S44" s="95"/>
      <c r="T44" s="95"/>
      <c r="U44" s="95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51"/>
    </row>
    <row r="45" spans="1:47" ht="15" thickBot="1" x14ac:dyDescent="0.35">
      <c r="A45" s="52"/>
      <c r="B45" s="53" t="s">
        <v>84</v>
      </c>
      <c r="C45" s="54"/>
      <c r="D45" s="54"/>
      <c r="E45" s="55">
        <f>SUM(N45:AT45)</f>
        <v>21</v>
      </c>
      <c r="F45" s="56">
        <f>AVERAGE(N45:AT45)</f>
        <v>0.63636363636363635</v>
      </c>
      <c r="G45" s="56"/>
      <c r="H45" s="97"/>
      <c r="I45" s="97"/>
      <c r="J45" s="54">
        <f>COUNTIF($E$3:$E$41,2018)</f>
        <v>1</v>
      </c>
      <c r="K45" s="54">
        <f>COUNTIF($E$3:$E$41,2017)</f>
        <v>1</v>
      </c>
      <c r="L45" s="54">
        <f>COUNTIF($E$3:$E$41,2016)</f>
        <v>0</v>
      </c>
      <c r="M45" s="54">
        <f>COUNTIF($E$3:$E$41,2015)</f>
        <v>1</v>
      </c>
      <c r="N45" s="54">
        <f>COUNTIF($E$3:$E$41,2014)</f>
        <v>0</v>
      </c>
      <c r="O45" s="54">
        <f>COUNTIF($E$3:$E$41,2013)</f>
        <v>2</v>
      </c>
      <c r="P45" s="54">
        <f>COUNTIF($E$3:$E$41,2012)</f>
        <v>0</v>
      </c>
      <c r="Q45" s="54">
        <f>COUNTIF($E$3:$E$41,2011)</f>
        <v>2</v>
      </c>
      <c r="R45" s="54">
        <f>COUNTIF($E$3:$E$41,2010)</f>
        <v>0</v>
      </c>
      <c r="S45" s="54">
        <f>COUNTIF($E$3:$E$41,2009)</f>
        <v>0</v>
      </c>
      <c r="T45" s="54">
        <f>COUNTIF($E$3:$E$41,2008)</f>
        <v>0</v>
      </c>
      <c r="U45" s="54">
        <f>COUNTIF($E$3:$E$41,2007)</f>
        <v>0</v>
      </c>
      <c r="V45" s="54">
        <f>COUNTIF($E$3:$E$41,2006)</f>
        <v>1</v>
      </c>
      <c r="W45" s="54">
        <f>COUNTIF($E$3:$E$41,2005)</f>
        <v>0</v>
      </c>
      <c r="X45" s="54">
        <f>COUNTIF($E$3:$E$41,2004)</f>
        <v>0</v>
      </c>
      <c r="Y45" s="54">
        <f>COUNTIF($E$3:$E$41,2003)</f>
        <v>0</v>
      </c>
      <c r="Z45" s="54">
        <f>COUNTIF($E$3:$E$41,2002)</f>
        <v>1</v>
      </c>
      <c r="AA45" s="54">
        <f>COUNTIF($E$3:$E$41,2001)</f>
        <v>2</v>
      </c>
      <c r="AB45" s="54">
        <f>COUNTIF($E$3:$E$41,2000)</f>
        <v>0</v>
      </c>
      <c r="AC45" s="54">
        <f>COUNTIF($E$3:$E$41,1999)</f>
        <v>1</v>
      </c>
      <c r="AD45" s="54">
        <f>COUNTIF($E$3:$E$41,1998)</f>
        <v>0</v>
      </c>
      <c r="AE45" s="54">
        <f>COUNTIF($E$3:$E$41,1997)</f>
        <v>2</v>
      </c>
      <c r="AF45" s="54">
        <f>COUNTIF($E$3:$E$41,1996)</f>
        <v>0</v>
      </c>
      <c r="AG45" s="54">
        <f>COUNTIF($E$3:$E$41,1995)</f>
        <v>0</v>
      </c>
      <c r="AH45" s="54">
        <f>COUNTIF($E$3:$E$41,1994)</f>
        <v>2</v>
      </c>
      <c r="AI45" s="54">
        <f>COUNTIF($E$3:$E$41,1993)</f>
        <v>1</v>
      </c>
      <c r="AJ45" s="54">
        <f>COUNTIF($E$3:$E$41,1992)</f>
        <v>0</v>
      </c>
      <c r="AK45" s="54">
        <f>COUNTIF($E$3:$E$41,1991)</f>
        <v>1</v>
      </c>
      <c r="AL45" s="54">
        <f>COUNTIF($E$3:$E$41,1990)</f>
        <v>0</v>
      </c>
      <c r="AM45" s="54">
        <f>COUNTIF($E$3:$E$41,1989)</f>
        <v>0</v>
      </c>
      <c r="AN45" s="54">
        <f>COUNTIF($E$3:$E$41,1988)</f>
        <v>1</v>
      </c>
      <c r="AO45" s="54">
        <f>COUNTIF($E$3:$E$41,1987)</f>
        <v>2</v>
      </c>
      <c r="AP45" s="54">
        <f>COUNTIF($E$3:$E$41,1986)</f>
        <v>1</v>
      </c>
      <c r="AQ45" s="54">
        <f>COUNTIF($E$3:$E$41,1985)</f>
        <v>1</v>
      </c>
      <c r="AR45" s="54">
        <f>COUNTIF($E$3:$E$41,1984)</f>
        <v>0</v>
      </c>
      <c r="AS45" s="54">
        <f>COUNTIF($E$3:$E$41,1983)</f>
        <v>1</v>
      </c>
      <c r="AT45" s="54">
        <f>COUNTIF($E$3:$E$41,1982)</f>
        <v>0</v>
      </c>
      <c r="AU45" s="57">
        <f>COUNTIF($E$3:$E$41,1981)</f>
        <v>8</v>
      </c>
    </row>
    <row r="46" spans="1:47" ht="15" thickBot="1" x14ac:dyDescent="0.35">
      <c r="A46" s="58"/>
      <c r="B46" s="64" t="s">
        <v>85</v>
      </c>
      <c r="C46" s="58"/>
      <c r="D46" s="73">
        <f>COUNTBLANK(D3:D41)</f>
        <v>15</v>
      </c>
      <c r="E46" s="59"/>
      <c r="F46" s="59"/>
      <c r="G46" s="59"/>
      <c r="H46" s="75"/>
      <c r="I46" s="75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</row>
    <row r="47" spans="1:47" x14ac:dyDescent="0.3">
      <c r="A47" s="58"/>
      <c r="B47" s="74" t="s">
        <v>86</v>
      </c>
      <c r="C47" s="58"/>
      <c r="D47" s="58"/>
      <c r="E47" s="59"/>
      <c r="F47" s="59"/>
      <c r="G47" s="59"/>
      <c r="H47" s="75"/>
      <c r="I47" s="75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</row>
    <row r="48" spans="1:47" x14ac:dyDescent="0.3">
      <c r="A48" s="58"/>
      <c r="B48" s="64" t="s">
        <v>102</v>
      </c>
      <c r="C48" s="76">
        <v>10394</v>
      </c>
      <c r="D48" s="76"/>
      <c r="E48" s="59">
        <v>1981</v>
      </c>
      <c r="F48" s="59">
        <f t="shared" ref="F48:F75" si="2">COUNTA(H48:AU48)</f>
        <v>3</v>
      </c>
      <c r="G48" s="59"/>
      <c r="H48" s="75"/>
      <c r="I48" s="75"/>
      <c r="J48" s="59"/>
      <c r="K48" s="59"/>
      <c r="L48" s="59"/>
      <c r="M48" s="59"/>
      <c r="N48" s="59"/>
      <c r="O48" s="59"/>
      <c r="P48" s="59"/>
      <c r="Q48" s="59"/>
      <c r="R48" s="59"/>
      <c r="S48" s="61"/>
      <c r="T48" s="61"/>
      <c r="U48" s="61"/>
      <c r="V48" s="61"/>
      <c r="W48" s="61"/>
      <c r="X48" s="13"/>
      <c r="Y48" s="13"/>
      <c r="Z48" s="13"/>
      <c r="AA48" s="13"/>
      <c r="AB48" s="13"/>
      <c r="AC48" s="13"/>
      <c r="AD48" s="14"/>
      <c r="AE48" s="15"/>
      <c r="AF48" s="15"/>
      <c r="AG48" s="17"/>
      <c r="AH48" s="17"/>
      <c r="AI48" s="17" t="s">
        <v>103</v>
      </c>
      <c r="AJ48" s="17"/>
      <c r="AK48" s="17"/>
      <c r="AL48" s="17"/>
      <c r="AM48" s="17"/>
      <c r="AN48" s="16" t="s">
        <v>43</v>
      </c>
      <c r="AO48" s="17"/>
      <c r="AP48" s="17"/>
      <c r="AQ48" s="17"/>
      <c r="AR48" s="17" t="s">
        <v>51</v>
      </c>
      <c r="AS48" s="17"/>
      <c r="AT48" s="17"/>
      <c r="AU48" s="17"/>
    </row>
    <row r="49" spans="1:47" x14ac:dyDescent="0.3">
      <c r="A49" s="58"/>
      <c r="B49" s="64" t="s">
        <v>87</v>
      </c>
      <c r="C49" s="58"/>
      <c r="D49" s="58"/>
      <c r="E49" s="59"/>
      <c r="F49" s="59">
        <f t="shared" si="2"/>
        <v>2</v>
      </c>
      <c r="G49" s="59"/>
      <c r="H49" s="75"/>
      <c r="I49" s="75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8"/>
      <c r="AG49" s="58"/>
      <c r="AH49" s="58"/>
      <c r="AI49" s="58"/>
      <c r="AJ49" s="58"/>
      <c r="AK49" s="58"/>
      <c r="AL49" s="18"/>
      <c r="AM49" s="18"/>
      <c r="AN49" s="18"/>
      <c r="AO49" s="18"/>
      <c r="AP49" s="60" t="s">
        <v>43</v>
      </c>
      <c r="AQ49" s="18"/>
      <c r="AR49" s="18" t="s">
        <v>45</v>
      </c>
      <c r="AS49" s="18"/>
      <c r="AT49" s="18"/>
      <c r="AU49" s="58"/>
    </row>
    <row r="50" spans="1:47" x14ac:dyDescent="0.3">
      <c r="A50" s="58"/>
      <c r="B50" s="64" t="s">
        <v>88</v>
      </c>
      <c r="C50" s="76">
        <v>16399</v>
      </c>
      <c r="D50" s="76"/>
      <c r="E50" s="59">
        <v>1986</v>
      </c>
      <c r="F50" s="59">
        <f t="shared" si="2"/>
        <v>5</v>
      </c>
      <c r="G50" s="59"/>
      <c r="H50" s="75"/>
      <c r="I50" s="75"/>
      <c r="J50" s="59"/>
      <c r="K50" s="59"/>
      <c r="L50" s="59"/>
      <c r="M50" s="59"/>
      <c r="N50" s="59"/>
      <c r="O50" s="59"/>
      <c r="P50" s="59"/>
      <c r="Q50" s="59"/>
      <c r="R50" s="59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59"/>
      <c r="AD50" s="59"/>
      <c r="AE50" s="60"/>
      <c r="AF50" s="60" t="s">
        <v>43</v>
      </c>
      <c r="AG50" s="62"/>
      <c r="AH50" s="62"/>
      <c r="AI50" s="62"/>
      <c r="AJ50" s="62" t="s">
        <v>44</v>
      </c>
      <c r="AK50" s="62" t="s">
        <v>44</v>
      </c>
      <c r="AL50" s="62" t="s">
        <v>51</v>
      </c>
      <c r="AM50" s="62"/>
      <c r="AN50" s="62" t="s">
        <v>45</v>
      </c>
      <c r="AO50" s="62"/>
      <c r="AP50" s="62"/>
      <c r="AQ50" s="23"/>
      <c r="AR50" s="19"/>
      <c r="AS50" s="19"/>
      <c r="AT50" s="19"/>
      <c r="AU50" s="19"/>
    </row>
    <row r="51" spans="1:47" x14ac:dyDescent="0.3">
      <c r="A51" s="1"/>
      <c r="B51" s="64" t="s">
        <v>56</v>
      </c>
      <c r="C51" s="76">
        <v>23150</v>
      </c>
      <c r="D51" s="76" t="s">
        <v>43</v>
      </c>
      <c r="E51" s="59">
        <v>2009</v>
      </c>
      <c r="F51" s="59">
        <f t="shared" si="2"/>
        <v>3</v>
      </c>
      <c r="G51" s="10"/>
      <c r="H51" s="69"/>
      <c r="I51" s="69"/>
      <c r="J51" s="10"/>
      <c r="K51" s="10"/>
      <c r="L51" s="10"/>
      <c r="M51" s="36" t="s">
        <v>43</v>
      </c>
      <c r="N51" s="10"/>
      <c r="O51" s="10"/>
      <c r="P51" s="10"/>
      <c r="Q51" s="10" t="s">
        <v>44</v>
      </c>
      <c r="R51" s="10" t="s">
        <v>44</v>
      </c>
      <c r="S51" s="11"/>
      <c r="T51" s="24"/>
      <c r="U51" s="24"/>
      <c r="V51" s="24"/>
      <c r="W51" s="24"/>
      <c r="X51" s="24"/>
      <c r="Y51" s="24"/>
      <c r="Z51" s="24"/>
      <c r="AA51" s="24"/>
      <c r="AB51" s="24"/>
      <c r="AC51" s="77"/>
      <c r="AD51" s="81"/>
      <c r="AE51" s="82"/>
      <c r="AF51" s="82"/>
      <c r="AG51" s="83"/>
      <c r="AH51" s="83"/>
      <c r="AI51" s="83"/>
      <c r="AJ51" s="83"/>
      <c r="AK51" s="83"/>
      <c r="AL51" s="84"/>
      <c r="AM51" s="83"/>
      <c r="AN51" s="83"/>
      <c r="AO51" s="83"/>
      <c r="AP51" s="83"/>
      <c r="AQ51" s="83"/>
      <c r="AR51" s="83"/>
      <c r="AS51" s="83"/>
      <c r="AT51" s="83"/>
      <c r="AU51" s="85"/>
    </row>
    <row r="52" spans="1:47" x14ac:dyDescent="0.3">
      <c r="A52" s="58"/>
      <c r="B52" s="64" t="s">
        <v>105</v>
      </c>
      <c r="C52" s="76">
        <v>24178</v>
      </c>
      <c r="D52" s="76" t="s">
        <v>43</v>
      </c>
      <c r="E52" s="59">
        <v>2001</v>
      </c>
      <c r="F52" s="59">
        <f t="shared" si="2"/>
        <v>2</v>
      </c>
      <c r="G52" s="59"/>
      <c r="H52" s="75"/>
      <c r="I52" s="75"/>
      <c r="J52" s="59"/>
      <c r="K52" s="59"/>
      <c r="L52" s="59"/>
      <c r="M52" s="59"/>
      <c r="N52" s="59"/>
      <c r="O52" s="65"/>
      <c r="P52" s="66"/>
      <c r="Q52" s="10"/>
      <c r="R52" s="10"/>
      <c r="S52" s="11" t="s">
        <v>44</v>
      </c>
      <c r="T52" s="11"/>
      <c r="U52" s="11"/>
      <c r="V52" s="21" t="s">
        <v>43</v>
      </c>
      <c r="W52" s="12"/>
      <c r="X52" s="12"/>
      <c r="Y52" s="12"/>
      <c r="Z52" s="12"/>
      <c r="AA52" s="12"/>
      <c r="AB52" s="12"/>
      <c r="AC52" s="77"/>
      <c r="AD52" s="77"/>
      <c r="AE52" s="78"/>
      <c r="AF52" s="78"/>
      <c r="AG52" s="78"/>
      <c r="AH52" s="78"/>
      <c r="AI52" s="78"/>
      <c r="AJ52" s="78"/>
      <c r="AK52" s="78"/>
      <c r="AL52" s="79"/>
      <c r="AM52" s="78"/>
      <c r="AN52" s="78"/>
      <c r="AO52" s="78"/>
      <c r="AP52" s="78"/>
      <c r="AQ52" s="78"/>
      <c r="AR52" s="78"/>
      <c r="AS52" s="78"/>
      <c r="AT52" s="78"/>
      <c r="AU52" s="78"/>
    </row>
    <row r="53" spans="1:47" x14ac:dyDescent="0.3">
      <c r="A53" s="58"/>
      <c r="B53" s="64" t="s">
        <v>89</v>
      </c>
      <c r="C53" s="76">
        <v>10333</v>
      </c>
      <c r="D53" s="76"/>
      <c r="E53" s="59">
        <v>1981</v>
      </c>
      <c r="F53" s="59">
        <f t="shared" si="2"/>
        <v>3</v>
      </c>
      <c r="G53" s="59"/>
      <c r="H53" s="75"/>
      <c r="I53" s="75"/>
      <c r="J53" s="59"/>
      <c r="K53" s="59"/>
      <c r="L53" s="59"/>
      <c r="M53" s="59"/>
      <c r="N53" s="59"/>
      <c r="O53" s="59"/>
      <c r="P53" s="59"/>
      <c r="Q53" s="59"/>
      <c r="R53" s="59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59"/>
      <c r="AD53" s="59"/>
      <c r="AE53" s="15"/>
      <c r="AF53" s="15"/>
      <c r="AG53" s="17"/>
      <c r="AH53" s="17"/>
      <c r="AI53" s="17"/>
      <c r="AJ53" s="17"/>
      <c r="AK53" s="17"/>
      <c r="AL53" s="17" t="s">
        <v>90</v>
      </c>
      <c r="AM53" s="17"/>
      <c r="AN53" s="17"/>
      <c r="AO53" s="17"/>
      <c r="AP53" s="17"/>
      <c r="AQ53" s="17" t="s">
        <v>44</v>
      </c>
      <c r="AR53" s="17" t="s">
        <v>44</v>
      </c>
      <c r="AS53" s="17"/>
      <c r="AT53" s="17"/>
      <c r="AU53" s="17"/>
    </row>
    <row r="54" spans="1:47" x14ac:dyDescent="0.3">
      <c r="A54" s="34" t="s">
        <v>52</v>
      </c>
      <c r="B54" s="80" t="s">
        <v>107</v>
      </c>
      <c r="C54" s="76">
        <v>13000</v>
      </c>
      <c r="D54" s="76" t="s">
        <v>43</v>
      </c>
      <c r="E54" s="59">
        <v>1981</v>
      </c>
      <c r="F54" s="59">
        <f t="shared" si="2"/>
        <v>4</v>
      </c>
      <c r="G54" s="59"/>
      <c r="H54" s="75"/>
      <c r="I54" s="75"/>
      <c r="J54" s="59"/>
      <c r="K54" s="59"/>
      <c r="L54" s="10"/>
      <c r="M54" s="10"/>
      <c r="N54" s="10"/>
      <c r="O54" s="10"/>
      <c r="P54" s="10"/>
      <c r="Q54" s="10"/>
      <c r="R54" s="10"/>
      <c r="S54" s="11"/>
      <c r="T54" s="11"/>
      <c r="U54" s="11"/>
      <c r="V54" s="12"/>
      <c r="W54" s="12"/>
      <c r="X54" s="12"/>
      <c r="Y54" s="12"/>
      <c r="Z54" s="12"/>
      <c r="AA54" s="12"/>
      <c r="AB54" s="12"/>
      <c r="AC54" s="13"/>
      <c r="AD54" s="14"/>
      <c r="AE54" s="15"/>
      <c r="AF54" s="15"/>
      <c r="AG54" s="17"/>
      <c r="AH54" s="17" t="s">
        <v>63</v>
      </c>
      <c r="AI54" s="17" t="s">
        <v>63</v>
      </c>
      <c r="AJ54" s="17"/>
      <c r="AK54" s="17"/>
      <c r="AL54" s="17"/>
      <c r="AM54" s="17"/>
      <c r="AN54" s="17"/>
      <c r="AO54" s="17"/>
      <c r="AP54" s="17"/>
      <c r="AQ54" s="16" t="s">
        <v>43</v>
      </c>
      <c r="AR54" s="17"/>
      <c r="AS54" s="17"/>
      <c r="AT54" s="17"/>
      <c r="AU54" s="35" t="s">
        <v>45</v>
      </c>
    </row>
    <row r="55" spans="1:47" x14ac:dyDescent="0.3">
      <c r="A55" s="58"/>
      <c r="B55" s="64" t="s">
        <v>100</v>
      </c>
      <c r="C55" s="76"/>
      <c r="D55" s="76"/>
      <c r="E55" s="59">
        <v>1997</v>
      </c>
      <c r="F55" s="59">
        <f t="shared" si="2"/>
        <v>0</v>
      </c>
      <c r="G55" s="59"/>
      <c r="H55" s="75"/>
      <c r="I55" s="75"/>
      <c r="J55" s="59"/>
      <c r="K55" s="59"/>
      <c r="L55" s="59"/>
      <c r="M55" s="59"/>
      <c r="N55" s="59"/>
      <c r="O55" s="59"/>
      <c r="P55" s="59"/>
      <c r="Q55" s="59"/>
      <c r="R55" s="59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13"/>
      <c r="AD55" s="13"/>
      <c r="AE55" s="18"/>
      <c r="AF55" s="1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9"/>
      <c r="AR55" s="78"/>
      <c r="AS55" s="78"/>
      <c r="AT55" s="78"/>
      <c r="AU55" s="78"/>
    </row>
    <row r="56" spans="1:47" x14ac:dyDescent="0.3">
      <c r="A56" s="58"/>
      <c r="B56" s="64" t="s">
        <v>101</v>
      </c>
      <c r="C56" s="76">
        <v>13890</v>
      </c>
      <c r="D56" s="76"/>
      <c r="E56" s="59">
        <v>1981</v>
      </c>
      <c r="F56" s="59">
        <f t="shared" si="2"/>
        <v>3</v>
      </c>
      <c r="G56" s="59"/>
      <c r="H56" s="75"/>
      <c r="I56" s="75"/>
      <c r="J56" s="59"/>
      <c r="K56" s="59"/>
      <c r="L56" s="59"/>
      <c r="M56" s="59"/>
      <c r="N56" s="59"/>
      <c r="O56" s="59"/>
      <c r="P56" s="59"/>
      <c r="Q56" s="59"/>
      <c r="R56" s="59"/>
      <c r="S56" s="61"/>
      <c r="T56" s="61"/>
      <c r="U56" s="61"/>
      <c r="V56" s="64"/>
      <c r="W56" s="64"/>
      <c r="X56" s="64"/>
      <c r="Y56" s="64"/>
      <c r="Z56" s="64"/>
      <c r="AA56" s="64"/>
      <c r="AB56" s="64"/>
      <c r="AC56" s="64"/>
      <c r="AD56" s="14"/>
      <c r="AE56" s="15"/>
      <c r="AF56" s="15"/>
      <c r="AG56" s="17"/>
      <c r="AH56" s="16" t="s">
        <v>43</v>
      </c>
      <c r="AI56" s="17"/>
      <c r="AJ56" s="17"/>
      <c r="AK56" s="17"/>
      <c r="AL56" s="17"/>
      <c r="AM56" s="17"/>
      <c r="AN56" s="17"/>
      <c r="AO56" s="17" t="s">
        <v>51</v>
      </c>
      <c r="AP56" s="17"/>
      <c r="AQ56" s="17"/>
      <c r="AR56" s="17"/>
      <c r="AS56" s="17"/>
      <c r="AT56" s="17"/>
      <c r="AU56" s="17" t="s">
        <v>51</v>
      </c>
    </row>
    <row r="57" spans="1:47" x14ac:dyDescent="0.3">
      <c r="A57" s="1"/>
      <c r="B57" s="64" t="s">
        <v>106</v>
      </c>
      <c r="C57" s="76">
        <v>26643</v>
      </c>
      <c r="D57" s="76"/>
      <c r="E57" s="59">
        <v>2006</v>
      </c>
      <c r="F57" s="59">
        <f t="shared" si="2"/>
        <v>0</v>
      </c>
      <c r="G57" s="59"/>
      <c r="H57" s="75"/>
      <c r="I57" s="75"/>
      <c r="J57" s="59"/>
      <c r="K57" s="59"/>
      <c r="L57" s="10"/>
      <c r="M57" s="10"/>
      <c r="N57" s="10"/>
      <c r="O57" s="10"/>
      <c r="P57" s="10"/>
      <c r="Q57" s="10"/>
      <c r="R57" s="10"/>
      <c r="S57" s="67"/>
      <c r="T57" s="67"/>
      <c r="U57" s="67"/>
      <c r="V57" s="67"/>
      <c r="W57" s="24"/>
      <c r="X57" s="24"/>
      <c r="Y57" s="24"/>
      <c r="Z57" s="24"/>
      <c r="AA57" s="24"/>
      <c r="AB57" s="24"/>
      <c r="AC57" s="77"/>
      <c r="AD57" s="81"/>
      <c r="AE57" s="82"/>
      <c r="AF57" s="82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4"/>
      <c r="AR57" s="83"/>
      <c r="AS57" s="83"/>
      <c r="AT57" s="83"/>
      <c r="AU57" s="85"/>
    </row>
    <row r="58" spans="1:47" x14ac:dyDescent="0.3">
      <c r="A58" s="34" t="s">
        <v>52</v>
      </c>
      <c r="B58" s="80" t="s">
        <v>122</v>
      </c>
      <c r="C58" s="76">
        <v>11603</v>
      </c>
      <c r="D58" s="76" t="s">
        <v>43</v>
      </c>
      <c r="E58" s="59">
        <v>1981</v>
      </c>
      <c r="F58" s="59">
        <f t="shared" si="2"/>
        <v>1</v>
      </c>
      <c r="G58" s="10"/>
      <c r="H58" s="69"/>
      <c r="I58" s="69"/>
      <c r="J58" s="10"/>
      <c r="K58" s="10"/>
      <c r="L58" s="10"/>
      <c r="M58" s="10"/>
      <c r="N58" s="10"/>
      <c r="O58" s="10"/>
      <c r="P58" s="10"/>
      <c r="Q58" s="10"/>
      <c r="R58" s="10"/>
      <c r="S58" s="11"/>
      <c r="T58" s="11"/>
      <c r="U58" s="11"/>
      <c r="V58" s="12"/>
      <c r="W58" s="12"/>
      <c r="X58" s="12"/>
      <c r="Y58" s="12"/>
      <c r="Z58" s="12"/>
      <c r="AA58" s="12"/>
      <c r="AB58" s="12"/>
      <c r="AC58" s="13"/>
      <c r="AD58" s="14"/>
      <c r="AE58" s="15"/>
      <c r="AF58" s="15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6" t="s">
        <v>43</v>
      </c>
      <c r="AS58" s="17"/>
      <c r="AT58" s="17"/>
      <c r="AU58" s="35"/>
    </row>
    <row r="59" spans="1:47" x14ac:dyDescent="0.3">
      <c r="A59" s="58"/>
      <c r="B59" s="64" t="s">
        <v>91</v>
      </c>
      <c r="C59" s="58"/>
      <c r="D59" s="58"/>
      <c r="E59" s="59">
        <v>1989</v>
      </c>
      <c r="F59" s="59">
        <f t="shared" si="2"/>
        <v>0</v>
      </c>
      <c r="G59" s="59"/>
      <c r="H59" s="75"/>
      <c r="I59" s="75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8"/>
      <c r="AG59" s="58"/>
      <c r="AH59" s="58"/>
      <c r="AI59" s="58"/>
      <c r="AJ59" s="18"/>
      <c r="AK59" s="18"/>
      <c r="AL59" s="18"/>
      <c r="AM59" s="18"/>
      <c r="AN59" s="58"/>
      <c r="AO59" s="58"/>
      <c r="AP59" s="58"/>
      <c r="AQ59" s="58"/>
      <c r="AR59" s="58"/>
      <c r="AS59" s="58"/>
      <c r="AT59" s="58"/>
      <c r="AU59" s="58"/>
    </row>
    <row r="60" spans="1:47" x14ac:dyDescent="0.3">
      <c r="A60" s="58"/>
      <c r="B60" s="64" t="s">
        <v>92</v>
      </c>
      <c r="C60" s="58"/>
      <c r="D60" s="58"/>
      <c r="E60" s="59"/>
      <c r="F60" s="59">
        <f t="shared" si="2"/>
        <v>0</v>
      </c>
      <c r="G60" s="59"/>
      <c r="H60" s="75"/>
      <c r="I60" s="75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</row>
    <row r="61" spans="1:47" x14ac:dyDescent="0.3">
      <c r="A61" s="58"/>
      <c r="B61" s="64" t="s">
        <v>93</v>
      </c>
      <c r="C61" s="58"/>
      <c r="D61" s="58"/>
      <c r="E61" s="59">
        <v>1981</v>
      </c>
      <c r="F61" s="59">
        <f t="shared" si="2"/>
        <v>5</v>
      </c>
      <c r="G61" s="59"/>
      <c r="H61" s="75"/>
      <c r="I61" s="75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8"/>
      <c r="AG61" s="58"/>
      <c r="AH61" s="58"/>
      <c r="AI61" s="58"/>
      <c r="AJ61" s="58"/>
      <c r="AK61" s="58"/>
      <c r="AL61" s="18"/>
      <c r="AM61" s="18" t="s">
        <v>63</v>
      </c>
      <c r="AN61" s="18" t="s">
        <v>63</v>
      </c>
      <c r="AO61" s="18" t="s">
        <v>63</v>
      </c>
      <c r="AP61" s="18" t="s">
        <v>63</v>
      </c>
      <c r="AQ61" s="18"/>
      <c r="AR61" s="18"/>
      <c r="AS61" s="18"/>
      <c r="AT61" s="18"/>
      <c r="AU61" s="60" t="s">
        <v>43</v>
      </c>
    </row>
    <row r="62" spans="1:47" x14ac:dyDescent="0.3">
      <c r="A62" s="1"/>
      <c r="B62" s="64" t="s">
        <v>116</v>
      </c>
      <c r="C62" s="76">
        <v>14417</v>
      </c>
      <c r="D62" s="76" t="s">
        <v>43</v>
      </c>
      <c r="E62" s="59">
        <v>1995</v>
      </c>
      <c r="F62" s="59">
        <f t="shared" si="2"/>
        <v>5</v>
      </c>
      <c r="G62" s="59"/>
      <c r="H62" s="86"/>
      <c r="I62" s="86"/>
      <c r="J62" s="10"/>
      <c r="K62" s="10"/>
      <c r="L62" s="10"/>
      <c r="M62" s="10"/>
      <c r="N62" s="10"/>
      <c r="O62" s="36" t="s">
        <v>43</v>
      </c>
      <c r="P62" s="10"/>
      <c r="Q62" s="10"/>
      <c r="R62" s="10"/>
      <c r="S62" s="11"/>
      <c r="T62" s="11"/>
      <c r="U62" s="11"/>
      <c r="V62" s="12" t="s">
        <v>45</v>
      </c>
      <c r="W62" s="12" t="s">
        <v>45</v>
      </c>
      <c r="X62" s="12"/>
      <c r="Y62" s="12"/>
      <c r="Z62" s="12"/>
      <c r="AA62" s="12"/>
      <c r="AB62" s="12"/>
      <c r="AC62" s="13" t="s">
        <v>44</v>
      </c>
      <c r="AD62" s="14" t="s">
        <v>44</v>
      </c>
      <c r="AE62" s="15"/>
      <c r="AF62" s="15"/>
      <c r="AG62" s="17"/>
      <c r="AH62" s="83"/>
      <c r="AI62" s="23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20"/>
    </row>
    <row r="63" spans="1:47" x14ac:dyDescent="0.3">
      <c r="A63" s="58"/>
      <c r="B63" s="64" t="s">
        <v>94</v>
      </c>
      <c r="C63" s="58"/>
      <c r="D63" s="58"/>
      <c r="E63" s="59">
        <v>1981</v>
      </c>
      <c r="F63" s="59">
        <f t="shared" si="2"/>
        <v>0</v>
      </c>
      <c r="G63" s="59"/>
      <c r="H63" s="75"/>
      <c r="I63" s="75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8"/>
      <c r="AG63" s="58"/>
      <c r="AH63" s="58"/>
      <c r="AI63" s="58"/>
      <c r="AJ63" s="58"/>
      <c r="AK63" s="58"/>
      <c r="AL63" s="58"/>
      <c r="AM63" s="18"/>
      <c r="AN63" s="18"/>
      <c r="AO63" s="18"/>
      <c r="AP63" s="18"/>
      <c r="AQ63" s="18"/>
      <c r="AR63" s="18"/>
      <c r="AS63" s="18"/>
      <c r="AT63" s="18"/>
      <c r="AU63" s="18"/>
    </row>
    <row r="64" spans="1:47" x14ac:dyDescent="0.3">
      <c r="A64" s="34" t="s">
        <v>52</v>
      </c>
      <c r="B64" s="80" t="s">
        <v>119</v>
      </c>
      <c r="C64" s="76">
        <v>11270</v>
      </c>
      <c r="D64" s="76" t="s">
        <v>43</v>
      </c>
      <c r="E64" s="59">
        <v>1981</v>
      </c>
      <c r="F64" s="59">
        <f t="shared" si="2"/>
        <v>10</v>
      </c>
      <c r="G64" s="59"/>
      <c r="H64" s="86"/>
      <c r="I64" s="86"/>
      <c r="J64" s="10"/>
      <c r="K64" s="10"/>
      <c r="L64" s="10"/>
      <c r="M64" s="10"/>
      <c r="N64" s="10"/>
      <c r="O64" s="10"/>
      <c r="P64" s="10"/>
      <c r="Q64" s="10"/>
      <c r="R64" s="10"/>
      <c r="S64" s="11"/>
      <c r="T64" s="11"/>
      <c r="U64" s="11" t="s">
        <v>59</v>
      </c>
      <c r="V64" s="12" t="s">
        <v>59</v>
      </c>
      <c r="W64" s="12" t="s">
        <v>59</v>
      </c>
      <c r="X64" s="12" t="s">
        <v>59</v>
      </c>
      <c r="Y64" s="12" t="s">
        <v>59</v>
      </c>
      <c r="Z64" s="12" t="s">
        <v>59</v>
      </c>
      <c r="AA64" s="12" t="s">
        <v>59</v>
      </c>
      <c r="AB64" s="12" t="s">
        <v>59</v>
      </c>
      <c r="AC64" s="13"/>
      <c r="AD64" s="14"/>
      <c r="AE64" s="15"/>
      <c r="AF64" s="15"/>
      <c r="AG64" s="17"/>
      <c r="AH64" s="17" t="s">
        <v>44</v>
      </c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6" t="s">
        <v>43</v>
      </c>
      <c r="AU64" s="35"/>
    </row>
    <row r="65" spans="1:47" x14ac:dyDescent="0.3">
      <c r="A65" s="34" t="s">
        <v>52</v>
      </c>
      <c r="B65" s="80" t="s">
        <v>117</v>
      </c>
      <c r="C65" s="76">
        <v>13727</v>
      </c>
      <c r="D65" s="76" t="s">
        <v>43</v>
      </c>
      <c r="E65" s="59">
        <v>1981</v>
      </c>
      <c r="F65" s="59">
        <f t="shared" si="2"/>
        <v>8</v>
      </c>
      <c r="G65" s="59"/>
      <c r="H65" s="86"/>
      <c r="I65" s="86"/>
      <c r="J65" s="10"/>
      <c r="K65" s="10"/>
      <c r="L65" s="10"/>
      <c r="M65" s="10"/>
      <c r="N65" s="10"/>
      <c r="O65" s="10"/>
      <c r="P65" s="10"/>
      <c r="Q65" s="10"/>
      <c r="R65" s="10"/>
      <c r="S65" s="11"/>
      <c r="T65" s="11"/>
      <c r="U65" s="11"/>
      <c r="V65" s="12"/>
      <c r="W65" s="12"/>
      <c r="X65" s="12"/>
      <c r="Y65" s="12"/>
      <c r="Z65" s="12"/>
      <c r="AA65" s="12"/>
      <c r="AB65" s="12"/>
      <c r="AC65" s="13"/>
      <c r="AD65" s="38" t="s">
        <v>43</v>
      </c>
      <c r="AE65" s="15"/>
      <c r="AF65" s="15"/>
      <c r="AG65" s="17" t="s">
        <v>44</v>
      </c>
      <c r="AH65" s="17"/>
      <c r="AI65" s="17"/>
      <c r="AJ65" s="17" t="s">
        <v>51</v>
      </c>
      <c r="AK65" s="17" t="s">
        <v>51</v>
      </c>
      <c r="AL65" s="17"/>
      <c r="AM65" s="17"/>
      <c r="AN65" s="17"/>
      <c r="AO65" s="17" t="s">
        <v>45</v>
      </c>
      <c r="AP65" s="17" t="s">
        <v>45</v>
      </c>
      <c r="AQ65" s="17"/>
      <c r="AR65" s="17"/>
      <c r="AS65" s="17" t="s">
        <v>45</v>
      </c>
      <c r="AT65" s="17" t="s">
        <v>45</v>
      </c>
      <c r="AU65" s="35"/>
    </row>
    <row r="66" spans="1:47" x14ac:dyDescent="0.3">
      <c r="A66" s="58"/>
      <c r="B66" s="64" t="s">
        <v>104</v>
      </c>
      <c r="C66" s="76">
        <v>18839</v>
      </c>
      <c r="D66" s="76"/>
      <c r="E66" s="59">
        <v>2001</v>
      </c>
      <c r="F66" s="59">
        <f t="shared" si="2"/>
        <v>0</v>
      </c>
      <c r="G66" s="59"/>
      <c r="H66" s="75"/>
      <c r="I66" s="75"/>
      <c r="J66" s="59"/>
      <c r="K66" s="59"/>
      <c r="L66" s="59"/>
      <c r="M66" s="59"/>
      <c r="N66" s="59"/>
      <c r="O66" s="59"/>
      <c r="P66" s="59"/>
      <c r="Q66" s="59"/>
      <c r="R66" s="59"/>
      <c r="S66" s="61"/>
      <c r="T66" s="61"/>
      <c r="U66" s="61"/>
      <c r="V66" s="12"/>
      <c r="W66" s="12"/>
      <c r="X66" s="12"/>
      <c r="Y66" s="12"/>
      <c r="Z66" s="12"/>
      <c r="AA66" s="12"/>
      <c r="AB66" s="12"/>
      <c r="AC66" s="77"/>
      <c r="AD66" s="81"/>
      <c r="AE66" s="82"/>
      <c r="AF66" s="82"/>
      <c r="AG66" s="83"/>
      <c r="AH66" s="83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</row>
    <row r="67" spans="1:47" x14ac:dyDescent="0.3">
      <c r="A67" s="58"/>
      <c r="B67" s="64" t="s">
        <v>95</v>
      </c>
      <c r="C67" s="58"/>
      <c r="D67" s="58"/>
      <c r="E67" s="59">
        <v>1987</v>
      </c>
      <c r="F67" s="59">
        <f t="shared" si="2"/>
        <v>0</v>
      </c>
      <c r="G67" s="59"/>
      <c r="H67" s="75"/>
      <c r="I67" s="75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8"/>
      <c r="AG67" s="58"/>
      <c r="AH67" s="58"/>
      <c r="AI67" s="18"/>
      <c r="AJ67" s="18"/>
      <c r="AK67" s="18"/>
      <c r="AL67" s="18"/>
      <c r="AM67" s="18"/>
      <c r="AN67" s="18"/>
      <c r="AO67" s="18"/>
      <c r="AP67" s="58"/>
      <c r="AQ67" s="58"/>
      <c r="AR67" s="58"/>
      <c r="AS67" s="58"/>
      <c r="AT67" s="58"/>
      <c r="AU67" s="58"/>
    </row>
    <row r="68" spans="1:47" x14ac:dyDescent="0.3">
      <c r="A68" s="58"/>
      <c r="B68" s="64" t="s">
        <v>96</v>
      </c>
      <c r="C68" s="58"/>
      <c r="D68" s="58"/>
      <c r="E68" s="59">
        <v>1981</v>
      </c>
      <c r="F68" s="59">
        <f t="shared" si="2"/>
        <v>0</v>
      </c>
      <c r="G68" s="59"/>
      <c r="H68" s="75"/>
      <c r="I68" s="75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18"/>
      <c r="AQ68" s="18"/>
      <c r="AR68" s="18"/>
      <c r="AS68" s="18"/>
      <c r="AT68" s="18"/>
      <c r="AU68" s="18"/>
    </row>
    <row r="69" spans="1:47" x14ac:dyDescent="0.3">
      <c r="A69" s="58"/>
      <c r="B69" s="64" t="s">
        <v>97</v>
      </c>
      <c r="C69" s="58"/>
      <c r="D69" s="58"/>
      <c r="E69" s="59">
        <v>1981</v>
      </c>
      <c r="F69" s="59">
        <f t="shared" si="2"/>
        <v>0</v>
      </c>
      <c r="G69" s="59"/>
      <c r="H69" s="75"/>
      <c r="I69" s="75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18"/>
    </row>
    <row r="70" spans="1:47" x14ac:dyDescent="0.3">
      <c r="A70" s="58"/>
      <c r="B70" s="64" t="s">
        <v>98</v>
      </c>
      <c r="C70" s="58"/>
      <c r="D70" s="58"/>
      <c r="E70" s="59"/>
      <c r="F70" s="59">
        <f t="shared" si="2"/>
        <v>0</v>
      </c>
      <c r="G70" s="59"/>
      <c r="H70" s="75"/>
      <c r="I70" s="75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8"/>
      <c r="AG70" s="58"/>
      <c r="AH70" s="58"/>
      <c r="AI70" s="58"/>
      <c r="AJ70" s="58"/>
      <c r="AK70" s="58"/>
      <c r="AL70" s="58"/>
      <c r="AM70" s="58"/>
      <c r="AN70" s="58"/>
      <c r="AO70" s="18"/>
      <c r="AP70" s="18"/>
      <c r="AQ70" s="18"/>
      <c r="AR70" s="18"/>
      <c r="AS70" s="58"/>
      <c r="AT70" s="58"/>
      <c r="AU70" s="87"/>
    </row>
    <row r="71" spans="1:47" x14ac:dyDescent="0.3">
      <c r="A71" s="58"/>
      <c r="B71" s="64" t="s">
        <v>99</v>
      </c>
      <c r="C71" s="58"/>
      <c r="D71" s="58"/>
      <c r="E71" s="59">
        <v>1981</v>
      </c>
      <c r="F71" s="59">
        <f t="shared" si="2"/>
        <v>0</v>
      </c>
      <c r="G71" s="59"/>
      <c r="H71" s="75"/>
      <c r="I71" s="75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63"/>
      <c r="AR71" s="63"/>
      <c r="AS71" s="63"/>
      <c r="AT71" s="63"/>
      <c r="AU71" s="63"/>
    </row>
    <row r="72" spans="1:47" ht="14.55" hidden="1" customHeight="1" x14ac:dyDescent="0.3">
      <c r="A72" s="58"/>
      <c r="B72" s="64" t="s">
        <v>104</v>
      </c>
      <c r="C72" s="76">
        <v>18839</v>
      </c>
      <c r="D72" s="76"/>
      <c r="E72" s="59">
        <v>2001</v>
      </c>
      <c r="F72" s="59">
        <f t="shared" si="2"/>
        <v>0</v>
      </c>
      <c r="G72" s="59"/>
      <c r="H72" s="75"/>
      <c r="I72" s="75"/>
      <c r="J72" s="59"/>
      <c r="K72" s="59"/>
      <c r="L72" s="59"/>
      <c r="M72" s="59"/>
      <c r="N72" s="59"/>
      <c r="O72" s="59"/>
      <c r="P72" s="59"/>
      <c r="Q72" s="59"/>
      <c r="R72" s="59"/>
      <c r="S72" s="61"/>
      <c r="T72" s="61"/>
      <c r="U72" s="61"/>
      <c r="V72" s="12"/>
      <c r="W72" s="12"/>
      <c r="X72" s="12"/>
      <c r="Y72" s="12"/>
      <c r="Z72" s="12"/>
      <c r="AA72" s="12"/>
      <c r="AB72" s="12"/>
      <c r="AC72" s="77"/>
      <c r="AD72" s="81"/>
      <c r="AE72" s="82"/>
      <c r="AF72" s="82"/>
      <c r="AG72" s="83"/>
      <c r="AH72" s="83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</row>
    <row r="73" spans="1:47" ht="14.55" hidden="1" customHeight="1" x14ac:dyDescent="0.3">
      <c r="A73" s="58"/>
      <c r="B73" s="64" t="s">
        <v>105</v>
      </c>
      <c r="C73" s="76">
        <v>24178</v>
      </c>
      <c r="D73" s="76" t="s">
        <v>43</v>
      </c>
      <c r="E73" s="59">
        <v>2001</v>
      </c>
      <c r="F73" s="59">
        <f t="shared" si="2"/>
        <v>2</v>
      </c>
      <c r="G73" s="59"/>
      <c r="H73" s="75"/>
      <c r="I73" s="75"/>
      <c r="J73" s="59"/>
      <c r="K73" s="59"/>
      <c r="L73" s="59"/>
      <c r="M73" s="59"/>
      <c r="N73" s="59"/>
      <c r="O73" s="65"/>
      <c r="P73" s="66"/>
      <c r="Q73" s="10"/>
      <c r="R73" s="10"/>
      <c r="S73" s="11" t="s">
        <v>44</v>
      </c>
      <c r="T73" s="11"/>
      <c r="U73" s="11"/>
      <c r="V73" s="21" t="s">
        <v>43</v>
      </c>
      <c r="W73" s="12"/>
      <c r="X73" s="12"/>
      <c r="Y73" s="12"/>
      <c r="Z73" s="12"/>
      <c r="AA73" s="12"/>
      <c r="AB73" s="12"/>
      <c r="AC73" s="77"/>
      <c r="AD73" s="77"/>
      <c r="AE73" s="78"/>
      <c r="AF73" s="78"/>
      <c r="AG73" s="78"/>
      <c r="AH73" s="78"/>
      <c r="AI73" s="78"/>
      <c r="AJ73" s="78"/>
      <c r="AK73" s="78"/>
      <c r="AL73" s="79"/>
      <c r="AM73" s="78"/>
      <c r="AN73" s="78"/>
      <c r="AO73" s="78"/>
      <c r="AP73" s="78"/>
      <c r="AQ73" s="78"/>
      <c r="AR73" s="78"/>
      <c r="AS73" s="78"/>
      <c r="AT73" s="78"/>
      <c r="AU73" s="78"/>
    </row>
    <row r="74" spans="1:47" ht="14.55" hidden="1" customHeight="1" x14ac:dyDescent="0.3">
      <c r="A74" s="1"/>
      <c r="B74" s="64" t="s">
        <v>106</v>
      </c>
      <c r="C74" s="76">
        <v>26643</v>
      </c>
      <c r="D74" s="76"/>
      <c r="E74" s="59">
        <v>2006</v>
      </c>
      <c r="F74" s="59">
        <f t="shared" si="2"/>
        <v>0</v>
      </c>
      <c r="G74" s="59"/>
      <c r="H74" s="75"/>
      <c r="I74" s="75"/>
      <c r="J74" s="59"/>
      <c r="K74" s="59"/>
      <c r="L74" s="10"/>
      <c r="M74" s="10"/>
      <c r="N74" s="10"/>
      <c r="O74" s="10"/>
      <c r="P74" s="10"/>
      <c r="Q74" s="10"/>
      <c r="R74" s="10"/>
      <c r="S74" s="67"/>
      <c r="T74" s="67"/>
      <c r="U74" s="67"/>
      <c r="V74" s="67"/>
      <c r="W74" s="24"/>
      <c r="X74" s="24"/>
      <c r="Y74" s="24"/>
      <c r="Z74" s="24"/>
      <c r="AA74" s="24"/>
      <c r="AB74" s="24"/>
      <c r="AC74" s="77"/>
      <c r="AD74" s="81"/>
      <c r="AE74" s="82"/>
      <c r="AF74" s="82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4"/>
      <c r="AR74" s="83"/>
      <c r="AS74" s="83"/>
      <c r="AT74" s="83"/>
      <c r="AU74" s="85"/>
    </row>
    <row r="75" spans="1:47" ht="14.55" hidden="1" customHeight="1" x14ac:dyDescent="0.3">
      <c r="A75" s="34" t="s">
        <v>52</v>
      </c>
      <c r="B75" s="80" t="s">
        <v>107</v>
      </c>
      <c r="C75" s="76">
        <v>13000</v>
      </c>
      <c r="D75" s="76" t="s">
        <v>43</v>
      </c>
      <c r="E75" s="59">
        <v>1981</v>
      </c>
      <c r="F75" s="59">
        <f t="shared" si="2"/>
        <v>4</v>
      </c>
      <c r="G75" s="59"/>
      <c r="H75" s="75"/>
      <c r="I75" s="75"/>
      <c r="J75" s="59"/>
      <c r="K75" s="59"/>
      <c r="L75" s="10"/>
      <c r="M75" s="10"/>
      <c r="N75" s="10"/>
      <c r="O75" s="10"/>
      <c r="P75" s="10"/>
      <c r="Q75" s="10"/>
      <c r="R75" s="10"/>
      <c r="S75" s="11"/>
      <c r="T75" s="11"/>
      <c r="U75" s="11"/>
      <c r="V75" s="12"/>
      <c r="W75" s="12"/>
      <c r="X75" s="12"/>
      <c r="Y75" s="12"/>
      <c r="Z75" s="12"/>
      <c r="AA75" s="12"/>
      <c r="AB75" s="12"/>
      <c r="AC75" s="13"/>
      <c r="AD75" s="14"/>
      <c r="AE75" s="15"/>
      <c r="AF75" s="15"/>
      <c r="AG75" s="17"/>
      <c r="AH75" s="17" t="s">
        <v>63</v>
      </c>
      <c r="AI75" s="17" t="s">
        <v>63</v>
      </c>
      <c r="AJ75" s="17"/>
      <c r="AK75" s="17"/>
      <c r="AL75" s="17"/>
      <c r="AM75" s="17"/>
      <c r="AN75" s="17"/>
      <c r="AO75" s="17"/>
      <c r="AP75" s="17"/>
      <c r="AQ75" s="16" t="s">
        <v>43</v>
      </c>
      <c r="AR75" s="17"/>
      <c r="AS75" s="17"/>
      <c r="AT75" s="17"/>
      <c r="AU75" s="35" t="s">
        <v>45</v>
      </c>
    </row>
    <row r="76" spans="1:47" ht="14.55" hidden="1" customHeight="1" x14ac:dyDescent="0.3"/>
    <row r="77" spans="1:47" ht="14.55" hidden="1" customHeight="1" x14ac:dyDescent="0.3"/>
    <row r="78" spans="1:47" ht="14.55" hidden="1" customHeight="1" x14ac:dyDescent="0.3"/>
    <row r="79" spans="1:47" ht="14.55" hidden="1" customHeight="1" x14ac:dyDescent="0.3"/>
    <row r="82" spans="2:2" x14ac:dyDescent="0.3">
      <c r="B82" s="98" t="s">
        <v>123</v>
      </c>
    </row>
  </sheetData>
  <mergeCells count="1">
    <mergeCell ref="E1:F1"/>
  </mergeCells>
  <conditionalFormatting sqref="R12:AU47">
    <cfRule type="cellIs" dxfId="13" priority="10" operator="equal">
      <formula>"P"</formula>
    </cfRule>
  </conditionalFormatting>
  <conditionalFormatting sqref="M45:Q45 P21:Q21 R73:AU75 R63:AU63 R67:AU71 R3:AU11 R49:AU50 R59:AU61 R53:AU53">
    <cfRule type="cellIs" dxfId="12" priority="14" operator="equal">
      <formula>"P"</formula>
    </cfRule>
  </conditionalFormatting>
  <conditionalFormatting sqref="J45:L45">
    <cfRule type="cellIs" dxfId="11" priority="13" operator="equal">
      <formula>"P"</formula>
    </cfRule>
  </conditionalFormatting>
  <conditionalFormatting sqref="R62:AU62">
    <cfRule type="cellIs" dxfId="10" priority="12" operator="equal">
      <formula>"P"</formula>
    </cfRule>
  </conditionalFormatting>
  <conditionalFormatting sqref="R65:AU65">
    <cfRule type="cellIs" dxfId="9" priority="11" operator="equal">
      <formula>"P"</formula>
    </cfRule>
  </conditionalFormatting>
  <conditionalFormatting sqref="R64:AU64">
    <cfRule type="cellIs" dxfId="8" priority="9" operator="equal">
      <formula>"P"</formula>
    </cfRule>
  </conditionalFormatting>
  <conditionalFormatting sqref="R48:AU48">
    <cfRule type="cellIs" dxfId="7" priority="8" operator="equal">
      <formula>"P"</formula>
    </cfRule>
  </conditionalFormatting>
  <conditionalFormatting sqref="R55:AU55">
    <cfRule type="cellIs" dxfId="6" priority="7" operator="equal">
      <formula>"P"</formula>
    </cfRule>
  </conditionalFormatting>
  <conditionalFormatting sqref="R56:AU56">
    <cfRule type="cellIs" dxfId="5" priority="6" operator="equal">
      <formula>"P"</formula>
    </cfRule>
  </conditionalFormatting>
  <conditionalFormatting sqref="R52:AU52">
    <cfRule type="cellIs" dxfId="4" priority="5" operator="equal">
      <formula>"P"</formula>
    </cfRule>
  </conditionalFormatting>
  <conditionalFormatting sqref="R57:AU57">
    <cfRule type="cellIs" dxfId="3" priority="4" operator="equal">
      <formula>"P"</formula>
    </cfRule>
  </conditionalFormatting>
  <conditionalFormatting sqref="R54:AU54">
    <cfRule type="cellIs" dxfId="2" priority="3" operator="equal">
      <formula>"P"</formula>
    </cfRule>
  </conditionalFormatting>
  <conditionalFormatting sqref="R58:AU58">
    <cfRule type="cellIs" dxfId="1" priority="2" operator="equal">
      <formula>"P"</formula>
    </cfRule>
  </conditionalFormatting>
  <conditionalFormatting sqref="R51:AU51">
    <cfRule type="cellIs" dxfId="0" priority="1" operator="equal">
      <formula>"P"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Lutz Martiny</dc:creator>
  <cp:lastModifiedBy>Lutz Martiny</cp:lastModifiedBy>
  <dcterms:created xsi:type="dcterms:W3CDTF">2018-07-04T15:50:22Z</dcterms:created>
  <dcterms:modified xsi:type="dcterms:W3CDTF">2022-01-17T17:49:02Z</dcterms:modified>
</cp:coreProperties>
</file>