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/Documents/Lions/"/>
    </mc:Choice>
  </mc:AlternateContent>
  <xr:revisionPtr revIDLastSave="0" documentId="13_ncr:1_{D13171D1-F9B8-8B4D-9505-BDE57A26F69B}" xr6:coauthVersionLast="47" xr6:coauthVersionMax="47" xr10:uidLastSave="{00000000-0000-0000-0000-000000000000}"/>
  <bookViews>
    <workbookView xWindow="0" yWindow="2260" windowWidth="25600" windowHeight="19400" xr2:uid="{6566040E-2A95-4DD8-9914-742E42EFBEC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9" i="1" l="1"/>
  <c r="B198" i="1"/>
  <c r="B208" i="1"/>
  <c r="B201" i="1"/>
  <c r="B200" i="1"/>
  <c r="B197" i="1"/>
  <c r="B196" i="1"/>
  <c r="B195" i="1"/>
  <c r="B194" i="1"/>
  <c r="B193" i="1"/>
  <c r="B192" i="1"/>
  <c r="B189" i="1"/>
  <c r="B188" i="1"/>
  <c r="B187" i="1"/>
  <c r="B186" i="1"/>
  <c r="B185" i="1"/>
  <c r="B191" i="1"/>
  <c r="I184" i="1"/>
  <c r="B184" i="1"/>
  <c r="B183" i="1"/>
  <c r="I182" i="1"/>
  <c r="B182" i="1"/>
  <c r="B181" i="1"/>
  <c r="B180" i="1"/>
  <c r="B179" i="1"/>
  <c r="I178" i="1"/>
  <c r="B178" i="1"/>
  <c r="I176" i="1"/>
  <c r="B176" i="1"/>
  <c r="B175" i="1"/>
  <c r="B174" i="1"/>
  <c r="B173" i="1"/>
  <c r="I172" i="1"/>
  <c r="L172" i="1" s="1"/>
  <c r="B172" i="1"/>
  <c r="B171" i="1"/>
  <c r="B170" i="1"/>
  <c r="I169" i="1"/>
  <c r="B169" i="1"/>
  <c r="I168" i="1"/>
  <c r="B168" i="1"/>
  <c r="B167" i="1"/>
  <c r="I166" i="1"/>
  <c r="B166" i="1"/>
  <c r="B165" i="1"/>
  <c r="I164" i="1"/>
  <c r="B164" i="1"/>
  <c r="I163" i="1"/>
  <c r="B163" i="1"/>
  <c r="B162" i="1"/>
  <c r="B161" i="1"/>
  <c r="B160" i="1"/>
  <c r="B159" i="1"/>
  <c r="I158" i="1"/>
  <c r="B158" i="1"/>
  <c r="B157" i="1"/>
  <c r="M156" i="1"/>
  <c r="M158" i="1" s="1"/>
  <c r="B156" i="1"/>
  <c r="B155" i="1"/>
  <c r="I153" i="1"/>
  <c r="M153" i="1" s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7" i="1"/>
  <c r="I126" i="1"/>
  <c r="B126" i="1"/>
  <c r="B125" i="1"/>
  <c r="B124" i="1"/>
  <c r="B123" i="1"/>
  <c r="B122" i="1"/>
  <c r="I120" i="1"/>
  <c r="B120" i="1"/>
  <c r="B119" i="1"/>
  <c r="B118" i="1"/>
  <c r="B117" i="1"/>
  <c r="B116" i="1"/>
  <c r="B115" i="1"/>
  <c r="B114" i="1"/>
  <c r="B112" i="1"/>
  <c r="B111" i="1"/>
  <c r="I110" i="1"/>
  <c r="B110" i="1"/>
  <c r="B109" i="1"/>
  <c r="B108" i="1"/>
  <c r="B106" i="1"/>
  <c r="B105" i="1"/>
  <c r="I104" i="1"/>
  <c r="B104" i="1"/>
  <c r="B103" i="1"/>
  <c r="B102" i="1"/>
  <c r="B101" i="1"/>
  <c r="B98" i="1"/>
  <c r="B97" i="1"/>
  <c r="B95" i="1"/>
  <c r="B94" i="1"/>
  <c r="B93" i="1"/>
  <c r="B92" i="1"/>
  <c r="B91" i="1"/>
  <c r="C66" i="1"/>
  <c r="B66" i="1"/>
  <c r="C64" i="1"/>
  <c r="B64" i="1"/>
  <c r="C63" i="1"/>
  <c r="C62" i="1"/>
  <c r="C61" i="1"/>
  <c r="B61" i="1"/>
  <c r="C60" i="1"/>
  <c r="C59" i="1"/>
  <c r="B59" i="1"/>
  <c r="B57" i="1"/>
  <c r="D55" i="1"/>
  <c r="D54" i="1"/>
  <c r="B54" i="1"/>
  <c r="D52" i="1"/>
  <c r="D51" i="1"/>
  <c r="B51" i="1"/>
  <c r="D50" i="1"/>
  <c r="D49" i="1"/>
  <c r="D48" i="1"/>
  <c r="B48" i="1"/>
  <c r="D47" i="1"/>
  <c r="B47" i="1"/>
  <c r="D46" i="1"/>
  <c r="D5" i="1" s="1"/>
  <c r="D45" i="1"/>
  <c r="B45" i="1"/>
  <c r="D44" i="1"/>
  <c r="D43" i="1"/>
  <c r="B43" i="1"/>
  <c r="D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G192" i="1" s="1"/>
  <c r="D27" i="1"/>
  <c r="B27" i="1"/>
  <c r="D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7" i="1"/>
  <c r="D4" i="1"/>
  <c r="J164" i="1" l="1"/>
  <c r="J169" i="1"/>
  <c r="G201" i="1"/>
  <c r="D11" i="1"/>
  <c r="G68" i="1"/>
  <c r="D2" i="1"/>
  <c r="G15" i="1"/>
  <c r="G76" i="1"/>
  <c r="G32" i="1"/>
  <c r="G43" i="1"/>
  <c r="G53" i="1"/>
  <c r="G78" i="1"/>
  <c r="G141" i="1"/>
  <c r="G13" i="1"/>
  <c r="G84" i="1"/>
  <c r="G178" i="1"/>
  <c r="I183" i="1"/>
  <c r="J183" i="1" s="1"/>
  <c r="G21" i="1"/>
  <c r="G63" i="1"/>
  <c r="G16" i="1"/>
  <c r="G26" i="1"/>
  <c r="G60" i="1"/>
  <c r="G65" i="1"/>
  <c r="G90" i="1"/>
  <c r="G105" i="1"/>
  <c r="G112" i="1"/>
  <c r="G120" i="1"/>
  <c r="G40" i="1"/>
  <c r="G20" i="1"/>
  <c r="G56" i="1"/>
  <c r="G163" i="1"/>
  <c r="G184" i="1"/>
  <c r="G14" i="1"/>
  <c r="G23" i="1"/>
  <c r="G37" i="1"/>
  <c r="G50" i="1"/>
  <c r="G158" i="1"/>
  <c r="G17" i="1"/>
  <c r="G34" i="1"/>
  <c r="G46" i="1"/>
  <c r="G102" i="1"/>
  <c r="I177" i="1"/>
  <c r="L177" i="1" s="1"/>
  <c r="G31" i="1"/>
  <c r="G41" i="1"/>
  <c r="G67" i="1"/>
  <c r="G92" i="1"/>
  <c r="G172" i="1"/>
  <c r="G58" i="1"/>
  <c r="J177" i="1" l="1"/>
</calcChain>
</file>

<file path=xl/sharedStrings.xml><?xml version="1.0" encoding="utf-8"?>
<sst xmlns="http://schemas.openxmlformats.org/spreadsheetml/2006/main" count="224" uniqueCount="164">
  <si>
    <t>Spenden des Lions-Clubs Paderborn Carolus</t>
  </si>
  <si>
    <t xml:space="preserve"> gesamt </t>
  </si>
  <si>
    <t>davon bis 1995</t>
  </si>
  <si>
    <t>Spenden über die Gesellschaft der Freunde Lions</t>
  </si>
  <si>
    <t xml:space="preserve">Spenden des Fördervereins </t>
  </si>
  <si>
    <t>darin</t>
  </si>
  <si>
    <t>Missionswerk der Franziskaner</t>
  </si>
  <si>
    <t>Spenden  gemäß den Protokollen der Mitgliederversammlungen</t>
  </si>
  <si>
    <t>je Kalenderjahr gesamt</t>
  </si>
  <si>
    <t>Betrag</t>
  </si>
  <si>
    <t>€</t>
  </si>
  <si>
    <t>Empfänger</t>
  </si>
  <si>
    <t>Teilergebnisse</t>
  </si>
  <si>
    <t>Lionsjahr</t>
  </si>
  <si>
    <t>Kinderheim für Sozialweisen in Scherfede</t>
  </si>
  <si>
    <t>Stadt Paderborn für bedürftige Bürger</t>
  </si>
  <si>
    <t>Deutsches Komitee Notärzte e.V. Köln</t>
  </si>
  <si>
    <t>Komitee Cap Anamur / Deutsche Notärzte e.V. Köln</t>
  </si>
  <si>
    <t>Verein zur Hilfe Geistigbehinderter e.V. Paderborn</t>
  </si>
  <si>
    <t>Deutsche Multiple Sklerose Gesellschaft e.V. Paderborn</t>
  </si>
  <si>
    <t>Suchtkrankenhilfe Paderborn e.V.</t>
  </si>
  <si>
    <t>Menschen für Menschen e.V. (K.-H. Böhm)</t>
  </si>
  <si>
    <t>Deutsches Afghanistan Komitee e.V. Bonn</t>
  </si>
  <si>
    <t>Deutsche Leukämie Forschungshilfe Aktion krebskranke Kinder</t>
  </si>
  <si>
    <t>Afrikamissionare "Weisse Väter", Köln</t>
  </si>
  <si>
    <t>Kinder Aids-Hilfe e.V. Düsseldorf</t>
  </si>
  <si>
    <t>Eselskarren für Mali</t>
  </si>
  <si>
    <t>Medikamentenspende für Polen</t>
  </si>
  <si>
    <t>Aktion Kinderheim in Geltow/DDR</t>
  </si>
  <si>
    <t>Kindernahrung für Rumänien</t>
  </si>
  <si>
    <t>Rumänienhilfe</t>
  </si>
  <si>
    <t>Deutsche Liga zur Bekämpfung der Atemwegserkrankungen</t>
  </si>
  <si>
    <t>Dr. Nöcker/UdSSR</t>
  </si>
  <si>
    <t>Tag der Psychiatrie</t>
  </si>
  <si>
    <t>Sight First</t>
  </si>
  <si>
    <t>Inkubator Rumänien (Rechnung Drägerwerke)</t>
  </si>
  <si>
    <t>Komitee "Ärzte Dritte Welt"</t>
  </si>
  <si>
    <t>St. Johannis-Stift Paderborn</t>
  </si>
  <si>
    <t>Johannisstift Paderborn</t>
  </si>
  <si>
    <t>Aktion Sight First</t>
  </si>
  <si>
    <t>Sonderkonto Jugend</t>
  </si>
  <si>
    <t>AWO Kinderzentrum Jugend</t>
  </si>
  <si>
    <t>Wohnen für Behinderte</t>
  </si>
  <si>
    <t>Flutkatastrophe Oder</t>
  </si>
  <si>
    <t>Kinderblindenheim Breslau</t>
  </si>
  <si>
    <t>(Schulbau in Brasilien)</t>
  </si>
  <si>
    <t>Erdbebenhilfe Türkei</t>
  </si>
  <si>
    <t xml:space="preserve">kein Spendenabfluß durch Verzögerungen </t>
  </si>
  <si>
    <t>bei Antrag für District-Zuschuß</t>
  </si>
  <si>
    <t>Friedensdorf Oberhausen</t>
  </si>
  <si>
    <t>Lions Hilfswerk Meißen</t>
  </si>
  <si>
    <t>Brunnenbau (Wasser zu Wein)</t>
  </si>
  <si>
    <t xml:space="preserve">Kirchenkreis PB </t>
  </si>
  <si>
    <t>Beschaffung von Digitalen Meldern</t>
  </si>
  <si>
    <t>Ausbildungszentrum für Jugendliche in Ruanda</t>
  </si>
  <si>
    <t>Opportunity International Deutschland</t>
  </si>
  <si>
    <t>Kleinkredite für Kreditnehmer in Ghana</t>
  </si>
  <si>
    <t>Westfälische Kinderdörfer</t>
  </si>
  <si>
    <t>Berufsschule für Mädchen in Ghana</t>
  </si>
  <si>
    <t>Sterntaler e.V. Paderborn</t>
  </si>
  <si>
    <t>Einzelprojekte</t>
  </si>
  <si>
    <t>Hilfswerk Dt. Lions  Jahresspende</t>
  </si>
  <si>
    <t>Internationaler Verband Westf. Kinderdörfer (Ghana)</t>
  </si>
  <si>
    <t>Hilfswerk der Dt. Lions, für Indonesien</t>
  </si>
  <si>
    <t>Förderverein der Musikschule Paderborn</t>
  </si>
  <si>
    <t>Int. Verband Westf. Kinderdörfer, Paderborn</t>
  </si>
  <si>
    <t>TURA Elsen Abtl Behindertensport</t>
  </si>
  <si>
    <t>Avicres Brasilienhilfe e. V. Paderborn</t>
  </si>
  <si>
    <t>DKMS Deutsche Knochenmarkspender Datei, Tübingen</t>
  </si>
  <si>
    <t>Hilfswerk Dt. Lions Pakistan-Fluthilfe</t>
  </si>
  <si>
    <t>Ambulanter Kinderhospizdienst Paderborn</t>
  </si>
  <si>
    <t>Christopherus Stiftung Lepra Krankenhaus</t>
  </si>
  <si>
    <t>Hungerhilfe Afrika</t>
  </si>
  <si>
    <t>Int. Verband Westf. Kinderdörfer, Paderborn Hornhauttransplantation der 9jährigen Naomi; 
davon 2.000€ Districtzuschuß</t>
  </si>
  <si>
    <t>aus Jahr 2011/12</t>
  </si>
  <si>
    <t>Hospiz "Mutter der Barmherzigkeit"</t>
  </si>
  <si>
    <t>Lichtblicke für Kinder in Afrika im RTL Spendenmarathon</t>
  </si>
  <si>
    <t>Verein „Freunde Äthiopiens e.V.“ , davon Zuschuß District 4.200,-</t>
  </si>
  <si>
    <t>AWO Kinderzentrum Paderborn</t>
  </si>
  <si>
    <t>2012/2013</t>
  </si>
  <si>
    <t>Hilfswerk Dt. Lions Hochwasserhilfe</t>
  </si>
  <si>
    <t>Hilfswerk der Deutschen Lions</t>
  </si>
  <si>
    <t>Lionsquest Weiterbildung</t>
  </si>
  <si>
    <t>Intern. Verband westfälischer Kinderdörfer, Paderborn</t>
  </si>
  <si>
    <t>Musiker ohne Grenzen</t>
  </si>
  <si>
    <t>Franziskanermission Dortmund</t>
  </si>
  <si>
    <t>2013/2014</t>
  </si>
  <si>
    <t>Districtspende Verfügungsfonds</t>
  </si>
  <si>
    <t>Lions Spendenmarthon - Lichtblicke für Afrika</t>
  </si>
  <si>
    <t>Patenschaft Klasse 2000 der Lutherschule Paderborn</t>
  </si>
  <si>
    <t>Freunde Äthiopiens Projekt Nefas Mewcha</t>
  </si>
  <si>
    <t>Missionare auf Zeit; Programm d. Kongregation d. Franziskanerinnen</t>
  </si>
  <si>
    <t>Aktion Zeitspende: Bürgerstiftung Paderborn</t>
  </si>
  <si>
    <t>Ünterstützung Lions Radio Spot zur Alphabetisierungskampagne</t>
  </si>
  <si>
    <t>Unterstützung Klasse 2000</t>
  </si>
  <si>
    <t>Hilfswerk Dt. Lions</t>
  </si>
  <si>
    <t>2014/2015</t>
  </si>
  <si>
    <t>Mama-Papa Home Sri Lanka</t>
  </si>
  <si>
    <t>Mentor Lesehilfe Paderborn</t>
  </si>
  <si>
    <t>Paderborner Syrienhilfe</t>
  </si>
  <si>
    <t>2015/2016</t>
  </si>
  <si>
    <t>Übereinstimmung mit Franz Schreckenberg</t>
  </si>
  <si>
    <t>Stiftung Lebenslauf</t>
  </si>
  <si>
    <t>Sonderpflege e.V.</t>
  </si>
  <si>
    <t>Radiospot Alphabetisierung</t>
  </si>
  <si>
    <t>Verein Pallium</t>
  </si>
  <si>
    <t>Klasse 2000</t>
  </si>
  <si>
    <t>Mama Papa Home Sri Lanka</t>
  </si>
  <si>
    <t>Welthungerhilfe Äthiopien</t>
  </si>
  <si>
    <t>2 Überweisungen?</t>
  </si>
  <si>
    <t>Odissa Charles Uganda</t>
  </si>
  <si>
    <t>von Franz Schreckenberg übernommen</t>
  </si>
  <si>
    <t>Welthungerhilfe zweckgeb.</t>
  </si>
  <si>
    <t>Sozialdienst kath. Männer</t>
  </si>
  <si>
    <t>diese beiden Spenden hat FS dem Jahr 2017/2018 zugerechnet</t>
  </si>
  <si>
    <t>lt. Franz S.</t>
  </si>
  <si>
    <t>Wasser für Labgar</t>
  </si>
  <si>
    <t>2016/2017</t>
  </si>
  <si>
    <t>ohne die beiden und dopelte Welthungerhilfe</t>
  </si>
  <si>
    <t>Sammelspende Mentor Lesehilfe</t>
  </si>
  <si>
    <t>Welthungerhilfe</t>
  </si>
  <si>
    <t>Spenden 2. HJ 2017</t>
  </si>
  <si>
    <t>Deutsche Welthungerhilfe e.V.</t>
  </si>
  <si>
    <t>Mama Papa Home Sri Lanka (Renovierungsmaßnahmen)</t>
  </si>
  <si>
    <t>Mama Papa Home Sri Lanka (Physiotherapeut)</t>
  </si>
  <si>
    <t>SKM - Kath. Verein f. soz. Dienste</t>
  </si>
  <si>
    <t>Projekt Wasser für Labgar</t>
  </si>
  <si>
    <t>Spenden 1. HJ 2018</t>
  </si>
  <si>
    <t>LJ 2017/2018</t>
  </si>
  <si>
    <t>Hilfswerk d. Deutschen Lions eV</t>
  </si>
  <si>
    <t>Spenden 2. HJ 2018</t>
  </si>
  <si>
    <t>Sterntaler Hile f. Kinder e.V.</t>
  </si>
  <si>
    <t>Spenden 1. HJ 2019</t>
  </si>
  <si>
    <t>LJ 2018/2019</t>
  </si>
  <si>
    <t>Wabe Kinderhilfe Äthiopien (Bauprojekt Hygienemanagement)</t>
  </si>
  <si>
    <t>Stiftung Deutsche Krebshilfe</t>
  </si>
  <si>
    <t>Spende kam vom Lions-Club direkt; nicht vom Förderverein!</t>
  </si>
  <si>
    <t>Aktion Benni u. Co. e.V.</t>
  </si>
  <si>
    <t>Spenden 2. HJ 2019</t>
  </si>
  <si>
    <t>vom Förderverein</t>
  </si>
  <si>
    <t>IVWK e.V.</t>
  </si>
  <si>
    <t>Odissa Charles e.V.</t>
  </si>
  <si>
    <t>Wabe Kinderhilfe Äthiopien</t>
  </si>
  <si>
    <t>Spenden 1. HJ 2020</t>
  </si>
  <si>
    <t>LJ 2019/2020</t>
  </si>
  <si>
    <t>Stiftung der Deutschen Lions</t>
  </si>
  <si>
    <t>Spenden 2. HJ 2020</t>
  </si>
  <si>
    <t>vom Club direkt 500 an Stiftung Krebshilfe</t>
  </si>
  <si>
    <t>Missionsschwestern v. kostb. Blut</t>
  </si>
  <si>
    <t>Kongr. D. Franziskanerinnen</t>
  </si>
  <si>
    <t>Verein kath. Altenhilfeeinr. PB e.V.</t>
  </si>
  <si>
    <t>Wabe Childrens Aid + Training</t>
  </si>
  <si>
    <t>Spenden 1. HJ 2021</t>
  </si>
  <si>
    <t>LJ 2020/2021</t>
  </si>
  <si>
    <t>Stiftung der Deutschen Lions (SDL)</t>
  </si>
  <si>
    <t>Spenden 2. HJ 2021</t>
  </si>
  <si>
    <t>Medical Bridge Schloss Hamborn für Ukraine</t>
  </si>
  <si>
    <t>Hospizdienst AchtsamZeit</t>
  </si>
  <si>
    <t>Wesfätlsche Kinrderdörfer</t>
  </si>
  <si>
    <t>Untersttützung ukrainischer Ganbenspieler</t>
  </si>
  <si>
    <t>Cooldown-Earth Foundation - Klimaschule</t>
  </si>
  <si>
    <t>Franziskaner (Ruanda)</t>
  </si>
  <si>
    <t>Smile for Children</t>
  </si>
  <si>
    <t>Förderverein Lutherschule (Projekt RESPEKT!)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</si>
</sst>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8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Arial"/>
      <family val="2"/>
      <charset val="1"/>
    </font>
    <font>
      <sz val="10"/>
      <color rgb="FFFFFFFF"/>
      <name val="Arial"/>
      <family val="2"/>
      <charset val="1"/>
    </font>
    <font>
      <b/>
      <sz val="14"/>
      <color rgb="FFC00000"/>
      <name val="Arial"/>
      <family val="2"/>
      <charset val="1"/>
    </font>
    <font>
      <b/>
      <sz val="12"/>
      <color rgb="FFC0000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70C0"/>
      <name val="Arial"/>
      <family val="2"/>
      <charset val="1"/>
    </font>
    <font>
      <b/>
      <sz val="12"/>
      <color rgb="FF0404FC"/>
      <name val="Arial"/>
      <family val="2"/>
      <charset val="1"/>
    </font>
    <font>
      <b/>
      <sz val="10"/>
      <color rgb="FF376092"/>
      <name val="Arial"/>
      <family val="2"/>
      <charset val="1"/>
    </font>
    <font>
      <sz val="10"/>
      <color rgb="FF376092"/>
      <name val="Arial"/>
      <family val="2"/>
      <charset val="1"/>
    </font>
    <font>
      <b/>
      <sz val="10"/>
      <name val="Arial"/>
      <family val="2"/>
      <charset val="1"/>
    </font>
    <font>
      <sz val="10"/>
      <color rgb="FF0000FF"/>
      <name val="Arial"/>
      <family val="2"/>
      <charset val="1"/>
    </font>
    <font>
      <sz val="10"/>
      <color rgb="FF0404FC"/>
      <name val="Arial"/>
      <family val="2"/>
      <charset val="1"/>
    </font>
    <font>
      <sz val="11"/>
      <name val="Calibri"/>
      <family val="2"/>
      <charset val="1"/>
    </font>
    <font>
      <sz val="10"/>
      <color rgb="FF808080"/>
      <name val="Arial"/>
      <family val="2"/>
      <charset val="1"/>
    </font>
    <font>
      <sz val="10"/>
      <color rgb="FFFF0000"/>
      <name val="Arial"/>
      <family val="2"/>
      <charset val="1"/>
    </font>
    <font>
      <sz val="8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9C3"/>
        <bgColor rgb="FFD9D9D9"/>
      </patternFill>
    </fill>
    <fill>
      <patternFill patternType="solid">
        <fgColor rgb="FFFFFF00"/>
        <bgColor rgb="FFFFC000"/>
      </patternFill>
    </fill>
    <fill>
      <patternFill patternType="solid">
        <fgColor rgb="FFD7E4BD"/>
        <bgColor rgb="FFDDD9C3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3" fontId="3" fillId="0" borderId="0" xfId="1" applyNumberFormat="1" applyFont="1"/>
    <xf numFmtId="3" fontId="1" fillId="0" borderId="0" xfId="1" applyNumberFormat="1"/>
    <xf numFmtId="3" fontId="4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3" fontId="2" fillId="0" borderId="0" xfId="1" applyNumberFormat="1" applyFont="1" applyAlignment="1">
      <alignment horizontal="right"/>
    </xf>
    <xf numFmtId="0" fontId="6" fillId="0" borderId="0" xfId="1" applyFont="1" applyAlignment="1">
      <alignment horizontal="left"/>
    </xf>
    <xf numFmtId="0" fontId="1" fillId="0" borderId="0" xfId="1" applyAlignment="1">
      <alignment horizontal="right"/>
    </xf>
    <xf numFmtId="3" fontId="7" fillId="0" borderId="0" xfId="1" applyNumberFormat="1" applyFont="1" applyAlignment="1">
      <alignment horizontal="right"/>
    </xf>
    <xf numFmtId="0" fontId="7" fillId="0" borderId="0" xfId="1" applyFont="1" applyAlignment="1">
      <alignment horizontal="left"/>
    </xf>
    <xf numFmtId="3" fontId="8" fillId="0" borderId="0" xfId="1" applyNumberFormat="1" applyFont="1" applyAlignment="1">
      <alignment horizontal="right"/>
    </xf>
    <xf numFmtId="0" fontId="8" fillId="0" borderId="0" xfId="1" applyFont="1" applyAlignment="1">
      <alignment horizontal="left"/>
    </xf>
    <xf numFmtId="3" fontId="9" fillId="0" borderId="0" xfId="1" applyNumberFormat="1" applyFont="1" applyAlignment="1">
      <alignment horizontal="right"/>
    </xf>
    <xf numFmtId="0" fontId="10" fillId="0" borderId="0" xfId="1" applyFont="1"/>
    <xf numFmtId="0" fontId="1" fillId="0" borderId="1" xfId="1" applyBorder="1"/>
    <xf numFmtId="3" fontId="1" fillId="0" borderId="1" xfId="1" applyNumberFormat="1" applyBorder="1"/>
    <xf numFmtId="0" fontId="1" fillId="0" borderId="2" xfId="1" applyBorder="1"/>
    <xf numFmtId="3" fontId="1" fillId="0" borderId="2" xfId="1" applyNumberFormat="1" applyBorder="1"/>
    <xf numFmtId="3" fontId="3" fillId="0" borderId="2" xfId="1" applyNumberFormat="1" applyFont="1" applyBorder="1"/>
    <xf numFmtId="0" fontId="1" fillId="0" borderId="3" xfId="1" applyBorder="1" applyAlignment="1">
      <alignment horizontal="center"/>
    </xf>
    <xf numFmtId="3" fontId="1" fillId="0" borderId="3" xfId="1" applyNumberFormat="1" applyBorder="1" applyAlignment="1">
      <alignment horizontal="center"/>
    </xf>
    <xf numFmtId="0" fontId="1" fillId="0" borderId="0" xfId="1" applyAlignment="1">
      <alignment horizontal="center"/>
    </xf>
    <xf numFmtId="3" fontId="11" fillId="0" borderId="3" xfId="1" applyNumberFormat="1" applyFont="1" applyBorder="1" applyAlignment="1">
      <alignment horizontal="right"/>
    </xf>
    <xf numFmtId="14" fontId="1" fillId="0" borderId="3" xfId="1" applyNumberFormat="1" applyBorder="1"/>
    <xf numFmtId="1" fontId="1" fillId="0" borderId="3" xfId="1" applyNumberFormat="1" applyBorder="1"/>
    <xf numFmtId="3" fontId="1" fillId="0" borderId="3" xfId="1" applyNumberFormat="1" applyBorder="1"/>
    <xf numFmtId="3" fontId="12" fillId="0" borderId="3" xfId="1" applyNumberFormat="1" applyFont="1" applyBorder="1"/>
    <xf numFmtId="0" fontId="1" fillId="0" borderId="3" xfId="1" applyBorder="1"/>
    <xf numFmtId="0" fontId="13" fillId="0" borderId="3" xfId="1" applyFont="1" applyBorder="1" applyAlignment="1">
      <alignment horizontal="center"/>
    </xf>
    <xf numFmtId="3" fontId="13" fillId="0" borderId="3" xfId="1" applyNumberFormat="1" applyFont="1" applyBorder="1"/>
    <xf numFmtId="17" fontId="1" fillId="0" borderId="3" xfId="1" applyNumberFormat="1" applyBorder="1"/>
    <xf numFmtId="3" fontId="1" fillId="0" borderId="3" xfId="1" applyNumberFormat="1" applyBorder="1" applyAlignment="1">
      <alignment horizontal="right"/>
    </xf>
    <xf numFmtId="0" fontId="10" fillId="0" borderId="3" xfId="1" applyFont="1" applyBorder="1"/>
    <xf numFmtId="3" fontId="12" fillId="2" borderId="3" xfId="1" applyNumberFormat="1" applyFont="1" applyFill="1" applyBorder="1"/>
    <xf numFmtId="0" fontId="1" fillId="0" borderId="3" xfId="1" applyBorder="1" applyAlignment="1">
      <alignment wrapText="1"/>
    </xf>
    <xf numFmtId="0" fontId="0" fillId="0" borderId="3" xfId="0" applyBorder="1"/>
    <xf numFmtId="0" fontId="13" fillId="0" borderId="3" xfId="0" applyFont="1" applyBorder="1" applyAlignment="1">
      <alignment horizontal="center"/>
    </xf>
    <xf numFmtId="0" fontId="14" fillId="0" borderId="3" xfId="0" applyFont="1" applyBorder="1"/>
    <xf numFmtId="164" fontId="1" fillId="0" borderId="3" xfId="1" applyNumberFormat="1" applyBorder="1"/>
    <xf numFmtId="14" fontId="1" fillId="2" borderId="3" xfId="1" applyNumberFormat="1" applyFill="1" applyBorder="1"/>
    <xf numFmtId="0" fontId="1" fillId="2" borderId="3" xfId="1" applyFill="1" applyBorder="1"/>
    <xf numFmtId="3" fontId="1" fillId="2" borderId="3" xfId="1" applyNumberFormat="1" applyFill="1" applyBorder="1"/>
    <xf numFmtId="3" fontId="13" fillId="2" borderId="3" xfId="1" applyNumberFormat="1" applyFont="1" applyFill="1" applyBorder="1"/>
    <xf numFmtId="0" fontId="1" fillId="2" borderId="3" xfId="1" applyFill="1" applyBorder="1" applyAlignment="1">
      <alignment horizontal="center"/>
    </xf>
    <xf numFmtId="0" fontId="1" fillId="2" borderId="0" xfId="1" applyFill="1"/>
    <xf numFmtId="0" fontId="13" fillId="2" borderId="3" xfId="1" applyFont="1" applyFill="1" applyBorder="1" applyAlignment="1">
      <alignment horizontal="center"/>
    </xf>
    <xf numFmtId="3" fontId="1" fillId="2" borderId="0" xfId="1" applyNumberFormat="1" applyFill="1"/>
    <xf numFmtId="14" fontId="1" fillId="3" borderId="3" xfId="1" applyNumberFormat="1" applyFill="1" applyBorder="1"/>
    <xf numFmtId="0" fontId="1" fillId="3" borderId="3" xfId="1" applyFill="1" applyBorder="1"/>
    <xf numFmtId="3" fontId="1" fillId="3" borderId="3" xfId="1" applyNumberFormat="1" applyFill="1" applyBorder="1"/>
    <xf numFmtId="3" fontId="13" fillId="3" borderId="3" xfId="1" applyNumberFormat="1" applyFont="1" applyFill="1" applyBorder="1"/>
    <xf numFmtId="0" fontId="13" fillId="3" borderId="3" xfId="1" applyFont="1" applyFill="1" applyBorder="1" applyAlignment="1">
      <alignment horizontal="center"/>
    </xf>
    <xf numFmtId="0" fontId="1" fillId="3" borderId="0" xfId="1" applyFill="1"/>
    <xf numFmtId="0" fontId="1" fillId="3" borderId="3" xfId="1" applyFill="1" applyBorder="1" applyAlignment="1">
      <alignment horizontal="left"/>
    </xf>
    <xf numFmtId="14" fontId="1" fillId="4" borderId="3" xfId="1" applyNumberFormat="1" applyFill="1" applyBorder="1"/>
    <xf numFmtId="0" fontId="1" fillId="4" borderId="3" xfId="1" applyFill="1" applyBorder="1"/>
    <xf numFmtId="3" fontId="1" fillId="4" borderId="3" xfId="1" applyNumberFormat="1" applyFill="1" applyBorder="1"/>
    <xf numFmtId="3" fontId="13" fillId="4" borderId="3" xfId="1" applyNumberFormat="1" applyFont="1" applyFill="1" applyBorder="1"/>
    <xf numFmtId="0" fontId="13" fillId="4" borderId="3" xfId="1" applyFont="1" applyFill="1" applyBorder="1" applyAlignment="1">
      <alignment horizontal="center"/>
    </xf>
    <xf numFmtId="0" fontId="1" fillId="4" borderId="0" xfId="1" applyFill="1"/>
    <xf numFmtId="0" fontId="11" fillId="4" borderId="0" xfId="1" applyFont="1" applyFill="1"/>
    <xf numFmtId="3" fontId="11" fillId="4" borderId="0" xfId="1" applyNumberFormat="1" applyFont="1" applyFill="1"/>
    <xf numFmtId="3" fontId="1" fillId="3" borderId="0" xfId="1" applyNumberFormat="1" applyFill="1"/>
    <xf numFmtId="0" fontId="15" fillId="0" borderId="0" xfId="1" applyFont="1"/>
    <xf numFmtId="3" fontId="15" fillId="0" borderId="0" xfId="1" applyNumberFormat="1" applyFont="1"/>
    <xf numFmtId="14" fontId="1" fillId="5" borderId="3" xfId="1" applyNumberFormat="1" applyFill="1" applyBorder="1"/>
    <xf numFmtId="0" fontId="1" fillId="5" borderId="3" xfId="1" applyFill="1" applyBorder="1"/>
    <xf numFmtId="3" fontId="1" fillId="5" borderId="3" xfId="1" applyNumberFormat="1" applyFill="1" applyBorder="1"/>
    <xf numFmtId="3" fontId="13" fillId="5" borderId="3" xfId="1" applyNumberFormat="1" applyFont="1" applyFill="1" applyBorder="1"/>
    <xf numFmtId="0" fontId="13" fillId="5" borderId="3" xfId="1" applyFont="1" applyFill="1" applyBorder="1" applyAlignment="1">
      <alignment horizontal="center"/>
    </xf>
    <xf numFmtId="0" fontId="11" fillId="0" borderId="0" xfId="1" applyFont="1"/>
    <xf numFmtId="3" fontId="11" fillId="0" borderId="0" xfId="1" applyNumberFormat="1" applyFont="1"/>
    <xf numFmtId="0" fontId="16" fillId="0" borderId="0" xfId="1" applyFont="1"/>
    <xf numFmtId="0" fontId="17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1" fillId="0" borderId="1" xfId="1" applyBorder="1" applyAlignment="1">
      <alignment horizont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78840</xdr:colOff>
      <xdr:row>0</xdr:row>
      <xdr:rowOff>70560</xdr:rowOff>
    </xdr:from>
    <xdr:to>
      <xdr:col>0</xdr:col>
      <xdr:colOff>761195</xdr:colOff>
      <xdr:row>4</xdr:row>
      <xdr:rowOff>37208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F81EA73-1670-47ED-8384-7300F02E6C8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8840" y="70560"/>
          <a:ext cx="840197" cy="70687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59A92-07C1-440F-867F-24F3CE41BF74}">
  <dimension ref="A1:AMK208"/>
  <sheetViews>
    <sheetView tabSelected="1" topLeftCell="A175" workbookViewId="0">
      <selection activeCell="F201" sqref="F201"/>
    </sheetView>
  </sheetViews>
  <sheetFormatPr baseColWidth="10" defaultColWidth="8.83203125" defaultRowHeight="15" outlineLevelRow="1" x14ac:dyDescent="0.2"/>
  <cols>
    <col min="1" max="1" width="12.83203125" style="2" customWidth="1"/>
    <col min="2" max="2" width="8.5" style="2" customWidth="1"/>
    <col min="3" max="3" width="8" style="4" customWidth="1"/>
    <col min="4" max="4" width="11.5" style="4" customWidth="1"/>
    <col min="5" max="5" width="56.83203125" style="2" customWidth="1"/>
    <col min="6" max="6" width="9" style="2" customWidth="1"/>
    <col min="7" max="7" width="10.83203125" style="2" customWidth="1"/>
    <col min="8" max="8" width="18" style="2" customWidth="1"/>
    <col min="9" max="9" width="11.5" style="2" customWidth="1"/>
    <col min="10" max="10" width="14.5" style="2" customWidth="1"/>
    <col min="11" max="11" width="15.6640625" style="2" customWidth="1"/>
    <col min="12" max="12" width="13.83203125" style="2" customWidth="1"/>
    <col min="13" max="13" width="6.5" style="2" customWidth="1"/>
    <col min="14" max="255" width="11.5" style="2" customWidth="1"/>
    <col min="256" max="257" width="12.83203125" style="2" customWidth="1"/>
    <col min="258" max="258" width="16" style="2" customWidth="1"/>
    <col min="259" max="259" width="10" style="2" customWidth="1"/>
    <col min="260" max="260" width="37.83203125" style="2" customWidth="1"/>
    <col min="261" max="261" width="7.83203125" style="2" customWidth="1"/>
    <col min="262" max="262" width="13.83203125" style="2" customWidth="1"/>
    <col min="263" max="511" width="11.5" style="2" customWidth="1"/>
    <col min="512" max="513" width="12.83203125" style="2" customWidth="1"/>
    <col min="514" max="514" width="16" style="2" customWidth="1"/>
    <col min="515" max="515" width="10" style="2" customWidth="1"/>
    <col min="516" max="516" width="37.83203125" style="2" customWidth="1"/>
    <col min="517" max="517" width="7.83203125" style="2" customWidth="1"/>
    <col min="518" max="518" width="13.83203125" style="2" customWidth="1"/>
    <col min="519" max="767" width="11.5" style="2" customWidth="1"/>
    <col min="768" max="769" width="12.83203125" style="2" customWidth="1"/>
    <col min="770" max="770" width="16" style="2" customWidth="1"/>
    <col min="771" max="771" width="10" style="2" customWidth="1"/>
    <col min="772" max="772" width="37.83203125" style="2" customWidth="1"/>
    <col min="773" max="773" width="7.83203125" style="2" customWidth="1"/>
    <col min="774" max="774" width="13.83203125" style="2" customWidth="1"/>
    <col min="775" max="1023" width="11.5" style="2" customWidth="1"/>
    <col min="1024" max="1025" width="12.83203125" style="2" customWidth="1"/>
  </cols>
  <sheetData>
    <row r="1" spans="1:18" ht="18" x14ac:dyDescent="0.2">
      <c r="A1" s="76" t="s">
        <v>0</v>
      </c>
      <c r="B1" s="76"/>
      <c r="C1" s="76"/>
      <c r="D1" s="76"/>
      <c r="E1" s="76"/>
      <c r="F1" s="76"/>
      <c r="G1" s="76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x14ac:dyDescent="0.2">
      <c r="A2" s="3">
        <v>1.95581</v>
      </c>
      <c r="D2" s="5">
        <f>SUM(D4:D5)</f>
        <v>585636.75552032155</v>
      </c>
      <c r="E2" s="6" t="s">
        <v>1</v>
      </c>
    </row>
    <row r="3" spans="1:18" ht="9.25" customHeight="1" x14ac:dyDescent="0.2">
      <c r="G3" s="7"/>
      <c r="H3" s="8"/>
    </row>
    <row r="4" spans="1:18" ht="16" x14ac:dyDescent="0.2">
      <c r="C4" s="9" t="s">
        <v>2</v>
      </c>
      <c r="D4" s="10">
        <f>SUM(D13:D41)</f>
        <v>75554.675556419083</v>
      </c>
      <c r="E4" s="11" t="s">
        <v>3</v>
      </c>
    </row>
    <row r="5" spans="1:18" ht="16" x14ac:dyDescent="0.2">
      <c r="D5" s="12">
        <f>SUM(D43:D267)</f>
        <v>510082.07996390242</v>
      </c>
      <c r="E5" s="13" t="s">
        <v>4</v>
      </c>
    </row>
    <row r="6" spans="1:18" ht="13.75" customHeight="1" x14ac:dyDescent="0.2">
      <c r="D6" s="9" t="s">
        <v>5</v>
      </c>
      <c r="E6" s="7"/>
    </row>
    <row r="7" spans="1:18" x14ac:dyDescent="0.2">
      <c r="D7" s="14">
        <f>SUMIF(E43:E235,E7,D43:D235)</f>
        <v>99963.384960297786</v>
      </c>
      <c r="E7" s="15" t="s">
        <v>6</v>
      </c>
    </row>
    <row r="8" spans="1:18" x14ac:dyDescent="0.2">
      <c r="A8" s="16" t="s">
        <v>7</v>
      </c>
      <c r="B8" s="16"/>
      <c r="C8" s="17"/>
      <c r="D8" s="17"/>
      <c r="E8" s="16"/>
      <c r="F8" s="77" t="s">
        <v>8</v>
      </c>
      <c r="G8" s="77"/>
    </row>
    <row r="9" spans="1:18" x14ac:dyDescent="0.2">
      <c r="A9" s="18"/>
      <c r="B9" s="18"/>
      <c r="C9" s="19"/>
      <c r="D9" s="20">
        <v>1.95581</v>
      </c>
      <c r="E9" s="18"/>
      <c r="F9" s="18"/>
      <c r="G9" s="18"/>
    </row>
    <row r="10" spans="1:18" s="23" customFormat="1" x14ac:dyDescent="0.2">
      <c r="A10" s="21"/>
      <c r="B10" s="21"/>
      <c r="C10" s="22" t="s">
        <v>9</v>
      </c>
      <c r="D10" s="22" t="s">
        <v>10</v>
      </c>
      <c r="E10" s="21" t="s">
        <v>11</v>
      </c>
      <c r="F10" s="21"/>
      <c r="G10" s="21" t="s">
        <v>10</v>
      </c>
    </row>
    <row r="11" spans="1:18" s="23" customFormat="1" x14ac:dyDescent="0.2">
      <c r="A11" s="21" t="s">
        <v>12</v>
      </c>
      <c r="B11" s="21"/>
      <c r="C11" s="22"/>
      <c r="D11" s="24">
        <f>SUBTOTAL(9,D13:D191,E13:E191)</f>
        <v>555934.75552032155</v>
      </c>
      <c r="E11" s="21"/>
      <c r="F11" s="21"/>
      <c r="G11" s="21"/>
    </row>
    <row r="12" spans="1:18" s="23" customFormat="1" x14ac:dyDescent="0.2">
      <c r="A12" s="21"/>
      <c r="B12" s="21"/>
      <c r="C12" s="22"/>
      <c r="D12" s="22"/>
      <c r="E12" s="21"/>
      <c r="F12" s="21"/>
      <c r="G12" s="21"/>
      <c r="H12" s="23" t="s">
        <v>13</v>
      </c>
    </row>
    <row r="13" spans="1:18" outlineLevel="1" x14ac:dyDescent="0.2">
      <c r="A13" s="25">
        <v>29937</v>
      </c>
      <c r="B13" s="26">
        <f t="shared" ref="B13:B25" si="0">YEAR(A13)</f>
        <v>1981</v>
      </c>
      <c r="C13" s="27">
        <v>600</v>
      </c>
      <c r="D13" s="28">
        <f t="shared" ref="D13:D41" si="1">C13/$A$2</f>
        <v>306.77826578246351</v>
      </c>
      <c r="E13" s="29" t="s">
        <v>14</v>
      </c>
      <c r="F13" s="30">
        <v>1981</v>
      </c>
      <c r="G13" s="31">
        <f>SUMIF($B$13:$B$129,F13,$D$13:$D$129)</f>
        <v>306.77826578246351</v>
      </c>
    </row>
    <row r="14" spans="1:18" outlineLevel="1" x14ac:dyDescent="0.2">
      <c r="A14" s="32">
        <v>30103</v>
      </c>
      <c r="B14" s="26">
        <f t="shared" si="0"/>
        <v>1982</v>
      </c>
      <c r="C14" s="27">
        <v>900</v>
      </c>
      <c r="D14" s="28">
        <f t="shared" si="1"/>
        <v>460.16739867369529</v>
      </c>
      <c r="E14" s="29" t="s">
        <v>15</v>
      </c>
      <c r="F14" s="30">
        <v>1982</v>
      </c>
      <c r="G14" s="31">
        <f>SUMIF($B$13:$B$129,F14,$D$13:$D$129)</f>
        <v>460.16739867369529</v>
      </c>
    </row>
    <row r="15" spans="1:18" outlineLevel="1" x14ac:dyDescent="0.2">
      <c r="A15" s="25">
        <v>30328</v>
      </c>
      <c r="B15" s="26">
        <f t="shared" si="0"/>
        <v>1983</v>
      </c>
      <c r="C15" s="27">
        <v>6000</v>
      </c>
      <c r="D15" s="28">
        <f t="shared" si="1"/>
        <v>3067.7826578246354</v>
      </c>
      <c r="E15" s="29" t="s">
        <v>16</v>
      </c>
      <c r="F15" s="30">
        <v>1983</v>
      </c>
      <c r="G15" s="31">
        <f>SUMIF($B$13:$B$129,F15,$D$13:$D$129)</f>
        <v>3067.7826578246354</v>
      </c>
    </row>
    <row r="16" spans="1:18" outlineLevel="1" x14ac:dyDescent="0.2">
      <c r="A16" s="25">
        <v>30704</v>
      </c>
      <c r="B16" s="26">
        <f t="shared" si="0"/>
        <v>1984</v>
      </c>
      <c r="C16" s="27">
        <v>6000</v>
      </c>
      <c r="D16" s="28">
        <f t="shared" si="1"/>
        <v>3067.7826578246354</v>
      </c>
      <c r="E16" s="29" t="s">
        <v>17</v>
      </c>
      <c r="F16" s="30">
        <v>1984</v>
      </c>
      <c r="G16" s="31">
        <f>SUMIF($B$13:$B$129,F16,$D$13:$D$129)</f>
        <v>3067.7826578246354</v>
      </c>
    </row>
    <row r="17" spans="1:7" outlineLevel="1" x14ac:dyDescent="0.2">
      <c r="A17" s="25">
        <v>31226</v>
      </c>
      <c r="B17" s="26">
        <f t="shared" si="0"/>
        <v>1985</v>
      </c>
      <c r="C17" s="27">
        <v>5000</v>
      </c>
      <c r="D17" s="28">
        <f t="shared" si="1"/>
        <v>2556.4855481871959</v>
      </c>
      <c r="E17" s="29" t="s">
        <v>18</v>
      </c>
      <c r="F17" s="30">
        <v>1985</v>
      </c>
      <c r="G17" s="31">
        <f>SUMIF($B$13:$B$129,F17,$D$13:$D$129)</f>
        <v>2556.4855481871959</v>
      </c>
    </row>
    <row r="18" spans="1:7" outlineLevel="1" x14ac:dyDescent="0.2">
      <c r="A18" s="25">
        <v>31511</v>
      </c>
      <c r="B18" s="26">
        <f t="shared" si="0"/>
        <v>1986</v>
      </c>
      <c r="C18" s="27">
        <v>4000</v>
      </c>
      <c r="D18" s="28">
        <f t="shared" si="1"/>
        <v>2045.1884385497569</v>
      </c>
      <c r="E18" s="29" t="s">
        <v>19</v>
      </c>
      <c r="F18" s="30"/>
      <c r="G18" s="31"/>
    </row>
    <row r="19" spans="1:7" outlineLevel="1" x14ac:dyDescent="0.2">
      <c r="A19" s="25">
        <v>31511</v>
      </c>
      <c r="B19" s="26">
        <f t="shared" si="0"/>
        <v>1986</v>
      </c>
      <c r="C19" s="27">
        <v>4000</v>
      </c>
      <c r="D19" s="28">
        <f t="shared" si="1"/>
        <v>2045.1884385497569</v>
      </c>
      <c r="E19" s="29" t="s">
        <v>20</v>
      </c>
      <c r="F19" s="30"/>
      <c r="G19" s="31"/>
    </row>
    <row r="20" spans="1:7" outlineLevel="1" x14ac:dyDescent="0.2">
      <c r="A20" s="25">
        <v>31700</v>
      </c>
      <c r="B20" s="26">
        <f t="shared" si="0"/>
        <v>1986</v>
      </c>
      <c r="C20" s="27">
        <v>2000</v>
      </c>
      <c r="D20" s="28">
        <f t="shared" si="1"/>
        <v>1022.5942192748785</v>
      </c>
      <c r="E20" s="29" t="s">
        <v>21</v>
      </c>
      <c r="F20" s="30">
        <v>1986</v>
      </c>
      <c r="G20" s="31">
        <f>SUMIF($B$13:$B$129,F20,$D$13:$D$129)</f>
        <v>5112.9710963743928</v>
      </c>
    </row>
    <row r="21" spans="1:7" outlineLevel="1" x14ac:dyDescent="0.2">
      <c r="A21" s="25">
        <v>31805</v>
      </c>
      <c r="B21" s="26">
        <f t="shared" si="0"/>
        <v>1987</v>
      </c>
      <c r="C21" s="27">
        <v>10000</v>
      </c>
      <c r="D21" s="28">
        <f t="shared" si="1"/>
        <v>5112.9710963743919</v>
      </c>
      <c r="E21" s="29" t="s">
        <v>22</v>
      </c>
      <c r="F21" s="30">
        <v>1987</v>
      </c>
      <c r="G21" s="31">
        <f>SUMIF($B$13:$B$129,F21,$D$13:$D$129)</f>
        <v>5112.9710963743919</v>
      </c>
    </row>
    <row r="22" spans="1:7" outlineLevel="1" x14ac:dyDescent="0.2">
      <c r="A22" s="25">
        <v>32195</v>
      </c>
      <c r="B22" s="26">
        <f t="shared" si="0"/>
        <v>1988</v>
      </c>
      <c r="C22" s="27">
        <v>10000</v>
      </c>
      <c r="D22" s="28">
        <f t="shared" si="1"/>
        <v>5112.9710963743919</v>
      </c>
      <c r="E22" s="29" t="s">
        <v>23</v>
      </c>
      <c r="F22" s="30"/>
      <c r="G22" s="31"/>
    </row>
    <row r="23" spans="1:7" outlineLevel="1" x14ac:dyDescent="0.2">
      <c r="A23" s="25">
        <v>32422</v>
      </c>
      <c r="B23" s="26">
        <f t="shared" si="0"/>
        <v>1988</v>
      </c>
      <c r="C23" s="27">
        <v>9000</v>
      </c>
      <c r="D23" s="28">
        <f t="shared" si="1"/>
        <v>4601.6739867369524</v>
      </c>
      <c r="E23" s="29" t="s">
        <v>24</v>
      </c>
      <c r="F23" s="30">
        <v>1988</v>
      </c>
      <c r="G23" s="31">
        <f>SUMIF($B$13:$B$129,F23,$D$13:$D$129)</f>
        <v>9714.6450831113434</v>
      </c>
    </row>
    <row r="24" spans="1:7" outlineLevel="1" x14ac:dyDescent="0.2">
      <c r="A24" s="25">
        <v>32623</v>
      </c>
      <c r="B24" s="26">
        <f t="shared" si="0"/>
        <v>1989</v>
      </c>
      <c r="C24" s="27">
        <v>10000</v>
      </c>
      <c r="D24" s="28">
        <f t="shared" si="1"/>
        <v>5112.9710963743919</v>
      </c>
      <c r="E24" s="29" t="s">
        <v>25</v>
      </c>
      <c r="F24" s="30"/>
      <c r="G24" s="31"/>
    </row>
    <row r="25" spans="1:7" outlineLevel="1" x14ac:dyDescent="0.2">
      <c r="A25" s="25">
        <v>32636</v>
      </c>
      <c r="B25" s="26">
        <f t="shared" si="0"/>
        <v>1989</v>
      </c>
      <c r="C25" s="27">
        <v>9000</v>
      </c>
      <c r="D25" s="28">
        <f t="shared" si="1"/>
        <v>4601.6739867369524</v>
      </c>
      <c r="E25" s="29" t="s">
        <v>26</v>
      </c>
      <c r="F25" s="30"/>
      <c r="G25" s="31"/>
    </row>
    <row r="26" spans="1:7" outlineLevel="1" x14ac:dyDescent="0.2">
      <c r="A26" s="26">
        <v>1989</v>
      </c>
      <c r="B26" s="26">
        <v>1989</v>
      </c>
      <c r="C26" s="27">
        <v>1975.58</v>
      </c>
      <c r="D26" s="28">
        <f t="shared" si="1"/>
        <v>1010.1083438575321</v>
      </c>
      <c r="E26" s="29" t="s">
        <v>27</v>
      </c>
      <c r="F26" s="30">
        <v>1989</v>
      </c>
      <c r="G26" s="31">
        <f>SUMIF($B$13:$B$129,F26,$D$13:$D$129)</f>
        <v>10724.753426968875</v>
      </c>
    </row>
    <row r="27" spans="1:7" outlineLevel="1" x14ac:dyDescent="0.2">
      <c r="A27" s="26">
        <v>1990</v>
      </c>
      <c r="B27" s="26">
        <f t="shared" ref="B27:B36" si="2">A27</f>
        <v>1990</v>
      </c>
      <c r="C27" s="27">
        <v>3996.6</v>
      </c>
      <c r="D27" s="28">
        <f t="shared" si="1"/>
        <v>2043.4500283769894</v>
      </c>
      <c r="E27" s="27" t="s">
        <v>28</v>
      </c>
      <c r="F27" s="30"/>
      <c r="G27" s="31"/>
    </row>
    <row r="28" spans="1:7" outlineLevel="1" x14ac:dyDescent="0.2">
      <c r="A28" s="26">
        <v>1990</v>
      </c>
      <c r="B28" s="26">
        <f t="shared" si="2"/>
        <v>1990</v>
      </c>
      <c r="C28" s="27">
        <v>2000</v>
      </c>
      <c r="D28" s="28">
        <f t="shared" si="1"/>
        <v>1022.5942192748785</v>
      </c>
      <c r="E28" s="29" t="s">
        <v>29</v>
      </c>
      <c r="F28" s="30"/>
      <c r="G28" s="31"/>
    </row>
    <row r="29" spans="1:7" outlineLevel="1" x14ac:dyDescent="0.2">
      <c r="A29" s="26">
        <v>1990</v>
      </c>
      <c r="B29" s="26">
        <f t="shared" si="2"/>
        <v>1990</v>
      </c>
      <c r="C29" s="27">
        <v>1734.4</v>
      </c>
      <c r="D29" s="28">
        <f t="shared" si="1"/>
        <v>886.79370695517457</v>
      </c>
      <c r="E29" s="27" t="s">
        <v>30</v>
      </c>
      <c r="F29" s="30"/>
      <c r="G29" s="31"/>
    </row>
    <row r="30" spans="1:7" outlineLevel="1" x14ac:dyDescent="0.2">
      <c r="A30" s="26">
        <v>1990</v>
      </c>
      <c r="B30" s="26">
        <f t="shared" si="2"/>
        <v>1990</v>
      </c>
      <c r="C30" s="27">
        <v>960.01</v>
      </c>
      <c r="D30" s="28">
        <f t="shared" si="1"/>
        <v>490.85033822303802</v>
      </c>
      <c r="E30" s="29" t="s">
        <v>28</v>
      </c>
      <c r="F30" s="30"/>
      <c r="G30" s="31"/>
    </row>
    <row r="31" spans="1:7" outlineLevel="1" x14ac:dyDescent="0.2">
      <c r="A31" s="26">
        <v>1990</v>
      </c>
      <c r="B31" s="26">
        <f t="shared" si="2"/>
        <v>1990</v>
      </c>
      <c r="C31" s="27">
        <v>200</v>
      </c>
      <c r="D31" s="28">
        <f t="shared" si="1"/>
        <v>102.25942192748784</v>
      </c>
      <c r="E31" s="27" t="s">
        <v>31</v>
      </c>
      <c r="F31" s="30">
        <v>1990</v>
      </c>
      <c r="G31" s="31">
        <f>SUMIF($B$13:$B$129,F31,$D$13:$D$129)</f>
        <v>4545.9477147575681</v>
      </c>
    </row>
    <row r="32" spans="1:7" outlineLevel="1" x14ac:dyDescent="0.2">
      <c r="A32" s="26">
        <v>1991</v>
      </c>
      <c r="B32" s="26">
        <f t="shared" si="2"/>
        <v>1991</v>
      </c>
      <c r="C32" s="27">
        <v>100</v>
      </c>
      <c r="D32" s="28">
        <f t="shared" si="1"/>
        <v>51.129710963743918</v>
      </c>
      <c r="E32" s="29" t="s">
        <v>32</v>
      </c>
      <c r="F32" s="30">
        <v>1991</v>
      </c>
      <c r="G32" s="31">
        <f>SUMIF($B$13:$B$129,F32,$D$13:$D$129)</f>
        <v>51.129710963743918</v>
      </c>
    </row>
    <row r="33" spans="1:7" outlineLevel="1" x14ac:dyDescent="0.2">
      <c r="A33" s="26">
        <v>1992</v>
      </c>
      <c r="B33" s="26">
        <f t="shared" si="2"/>
        <v>1992</v>
      </c>
      <c r="C33" s="27">
        <v>500</v>
      </c>
      <c r="D33" s="28">
        <f t="shared" si="1"/>
        <v>255.64855481871962</v>
      </c>
      <c r="E33" s="27" t="s">
        <v>33</v>
      </c>
      <c r="F33" s="30"/>
      <c r="G33" s="31"/>
    </row>
    <row r="34" spans="1:7" outlineLevel="1" x14ac:dyDescent="0.2">
      <c r="A34" s="26">
        <v>1992</v>
      </c>
      <c r="B34" s="26">
        <f t="shared" si="2"/>
        <v>1992</v>
      </c>
      <c r="C34" s="27">
        <v>1000</v>
      </c>
      <c r="D34" s="28">
        <f t="shared" si="1"/>
        <v>511.29710963743923</v>
      </c>
      <c r="E34" s="27" t="s">
        <v>34</v>
      </c>
      <c r="F34" s="30">
        <v>1992</v>
      </c>
      <c r="G34" s="31">
        <f>SUMIF($B$13:$B$129,F34,$D$13:$D$129)</f>
        <v>766.94566445615885</v>
      </c>
    </row>
    <row r="35" spans="1:7" outlineLevel="1" x14ac:dyDescent="0.2">
      <c r="A35" s="26">
        <v>1993</v>
      </c>
      <c r="B35" s="26">
        <f t="shared" si="2"/>
        <v>1993</v>
      </c>
      <c r="C35" s="27">
        <v>22344</v>
      </c>
      <c r="D35" s="28">
        <f t="shared" si="1"/>
        <v>11424.422617738941</v>
      </c>
      <c r="E35" s="29" t="s">
        <v>35</v>
      </c>
      <c r="F35" s="30"/>
      <c r="G35" s="31"/>
    </row>
    <row r="36" spans="1:7" outlineLevel="1" x14ac:dyDescent="0.2">
      <c r="A36" s="26">
        <v>1993</v>
      </c>
      <c r="B36" s="26">
        <f t="shared" si="2"/>
        <v>1993</v>
      </c>
      <c r="C36" s="27">
        <v>6000</v>
      </c>
      <c r="D36" s="28">
        <f t="shared" si="1"/>
        <v>3067.7826578246354</v>
      </c>
      <c r="E36" s="29" t="s">
        <v>36</v>
      </c>
      <c r="F36" s="30"/>
      <c r="G36" s="31"/>
    </row>
    <row r="37" spans="1:7" outlineLevel="1" x14ac:dyDescent="0.2">
      <c r="A37" s="25">
        <v>34026</v>
      </c>
      <c r="B37" s="26">
        <f>YEAR(A37)</f>
        <v>1993</v>
      </c>
      <c r="C37" s="27">
        <v>960</v>
      </c>
      <c r="D37" s="28">
        <f t="shared" si="1"/>
        <v>490.84522525194166</v>
      </c>
      <c r="E37" s="27" t="s">
        <v>34</v>
      </c>
      <c r="F37" s="30">
        <v>1993</v>
      </c>
      <c r="G37" s="31">
        <f>SUMIF($B$13:$B$129,F37,$D$13:$D$129)</f>
        <v>14983.050500815518</v>
      </c>
    </row>
    <row r="38" spans="1:7" outlineLevel="1" x14ac:dyDescent="0.2">
      <c r="A38" s="25">
        <v>34407</v>
      </c>
      <c r="B38" s="26">
        <f>YEAR(A38)</f>
        <v>1994</v>
      </c>
      <c r="C38" s="27">
        <v>8500</v>
      </c>
      <c r="D38" s="28">
        <f t="shared" si="1"/>
        <v>4346.0254319182332</v>
      </c>
      <c r="E38" s="29" t="s">
        <v>34</v>
      </c>
      <c r="F38" s="30"/>
      <c r="G38" s="31"/>
    </row>
    <row r="39" spans="1:7" outlineLevel="1" x14ac:dyDescent="0.2">
      <c r="A39" s="25">
        <v>34590</v>
      </c>
      <c r="B39" s="26">
        <f>YEAR(A39)</f>
        <v>1994</v>
      </c>
      <c r="C39" s="27">
        <v>1000</v>
      </c>
      <c r="D39" s="28">
        <f t="shared" si="1"/>
        <v>511.29710963743923</v>
      </c>
      <c r="E39" s="27" t="s">
        <v>37</v>
      </c>
      <c r="F39" s="30"/>
      <c r="G39" s="31"/>
    </row>
    <row r="40" spans="1:7" outlineLevel="1" x14ac:dyDescent="0.2">
      <c r="A40" s="25">
        <v>34649</v>
      </c>
      <c r="B40" s="26">
        <f>YEAR(A40)</f>
        <v>1994</v>
      </c>
      <c r="C40" s="27">
        <v>10000</v>
      </c>
      <c r="D40" s="28">
        <f t="shared" si="1"/>
        <v>5112.9710963743919</v>
      </c>
      <c r="E40" s="29" t="s">
        <v>34</v>
      </c>
      <c r="F40" s="30">
        <v>1994</v>
      </c>
      <c r="G40" s="31">
        <f>SUMIF($B$13:$B$129,F40,$D$13:$D$129)</f>
        <v>9970.2936379300645</v>
      </c>
    </row>
    <row r="41" spans="1:7" outlineLevel="1" x14ac:dyDescent="0.2">
      <c r="A41" s="26">
        <v>1995</v>
      </c>
      <c r="B41" s="26">
        <v>1995</v>
      </c>
      <c r="C41" s="27">
        <v>10000</v>
      </c>
      <c r="D41" s="28">
        <f t="shared" si="1"/>
        <v>5112.9710963743919</v>
      </c>
      <c r="E41" s="27" t="s">
        <v>34</v>
      </c>
      <c r="F41" s="30">
        <v>1995</v>
      </c>
      <c r="G41" s="31">
        <f>SUMIF($B$13:$B$129,F41,$D$13:$D$129)</f>
        <v>5112.9710963743919</v>
      </c>
    </row>
    <row r="42" spans="1:7" outlineLevel="1" x14ac:dyDescent="0.2">
      <c r="A42" s="29"/>
      <c r="B42" s="29"/>
      <c r="C42" s="33"/>
      <c r="D42" s="33"/>
      <c r="E42" s="29"/>
      <c r="F42" s="30"/>
      <c r="G42" s="31"/>
    </row>
    <row r="43" spans="1:7" outlineLevel="1" x14ac:dyDescent="0.2">
      <c r="A43" s="25">
        <v>35171</v>
      </c>
      <c r="B43" s="26">
        <f>YEAR(A43)</f>
        <v>1996</v>
      </c>
      <c r="C43" s="27">
        <v>1000</v>
      </c>
      <c r="D43" s="28">
        <f t="shared" ref="D43:D52" si="3">C43/$D$9</f>
        <v>511.29710963743923</v>
      </c>
      <c r="E43" s="29" t="s">
        <v>38</v>
      </c>
      <c r="F43" s="30">
        <v>1996</v>
      </c>
      <c r="G43" s="31">
        <f>SUMIF($B$13:$B$129,F43,$D$13:$D$129)</f>
        <v>10737.239302386222</v>
      </c>
    </row>
    <row r="44" spans="1:7" outlineLevel="1" x14ac:dyDescent="0.2">
      <c r="A44" s="29"/>
      <c r="B44" s="26">
        <v>1996</v>
      </c>
      <c r="C44" s="27">
        <v>20000</v>
      </c>
      <c r="D44" s="28">
        <f t="shared" si="3"/>
        <v>10225.942192748784</v>
      </c>
      <c r="E44" s="29" t="s">
        <v>39</v>
      </c>
      <c r="F44" s="30"/>
      <c r="G44" s="31"/>
    </row>
    <row r="45" spans="1:7" outlineLevel="1" x14ac:dyDescent="0.2">
      <c r="A45" s="25">
        <v>35563</v>
      </c>
      <c r="B45" s="26">
        <f>YEAR(A45)</f>
        <v>1997</v>
      </c>
      <c r="C45" s="27">
        <v>140</v>
      </c>
      <c r="D45" s="28">
        <f t="shared" si="3"/>
        <v>71.581595349241482</v>
      </c>
      <c r="E45" s="29" t="s">
        <v>40</v>
      </c>
      <c r="F45" s="30"/>
      <c r="G45" s="31"/>
    </row>
    <row r="46" spans="1:7" outlineLevel="1" x14ac:dyDescent="0.2">
      <c r="A46" s="29"/>
      <c r="B46" s="26">
        <v>1997</v>
      </c>
      <c r="C46" s="27">
        <v>3000</v>
      </c>
      <c r="D46" s="28">
        <f t="shared" si="3"/>
        <v>1533.8913289123177</v>
      </c>
      <c r="E46" s="29" t="s">
        <v>41</v>
      </c>
      <c r="F46" s="30">
        <v>1997</v>
      </c>
      <c r="G46" s="31">
        <f>SUMIF($B$13:$B$129,F46,$D$13:$D$129)</f>
        <v>1605.4729242615592</v>
      </c>
    </row>
    <row r="47" spans="1:7" outlineLevel="1" x14ac:dyDescent="0.2">
      <c r="A47" s="25">
        <v>35906</v>
      </c>
      <c r="B47" s="26">
        <f>YEAR(A47)</f>
        <v>1998</v>
      </c>
      <c r="C47" s="27">
        <v>20000</v>
      </c>
      <c r="D47" s="28">
        <f t="shared" si="3"/>
        <v>10225.942192748784</v>
      </c>
      <c r="E47" s="29" t="s">
        <v>42</v>
      </c>
      <c r="F47" s="30"/>
      <c r="G47" s="31"/>
    </row>
    <row r="48" spans="1:7" outlineLevel="1" x14ac:dyDescent="0.2">
      <c r="A48" s="25">
        <v>36074</v>
      </c>
      <c r="B48" s="26">
        <f>YEAR(A48)</f>
        <v>1998</v>
      </c>
      <c r="C48" s="27">
        <v>27000</v>
      </c>
      <c r="D48" s="28">
        <f t="shared" si="3"/>
        <v>13805.021960210859</v>
      </c>
      <c r="E48" s="29" t="s">
        <v>42</v>
      </c>
      <c r="F48" s="30"/>
      <c r="G48" s="31"/>
    </row>
    <row r="49" spans="1:7" outlineLevel="1" x14ac:dyDescent="0.2">
      <c r="A49" s="29"/>
      <c r="B49" s="26">
        <v>1998</v>
      </c>
      <c r="C49" s="27">
        <v>1000</v>
      </c>
      <c r="D49" s="28">
        <f t="shared" si="3"/>
        <v>511.29710963743923</v>
      </c>
      <c r="E49" s="29" t="s">
        <v>43</v>
      </c>
      <c r="F49" s="30"/>
      <c r="G49" s="31"/>
    </row>
    <row r="50" spans="1:7" outlineLevel="1" x14ac:dyDescent="0.2">
      <c r="A50" s="29"/>
      <c r="B50" s="26">
        <v>1998</v>
      </c>
      <c r="C50" s="27">
        <v>22653</v>
      </c>
      <c r="D50" s="28">
        <f t="shared" si="3"/>
        <v>11582.413424616911</v>
      </c>
      <c r="E50" s="29" t="s">
        <v>44</v>
      </c>
      <c r="F50" s="30">
        <v>1998</v>
      </c>
      <c r="G50" s="31">
        <f>SUMIF($B$13:$B$129,F50,$D$13:$D$129)</f>
        <v>36124.674687213992</v>
      </c>
    </row>
    <row r="51" spans="1:7" outlineLevel="1" x14ac:dyDescent="0.2">
      <c r="A51" s="25">
        <v>36473</v>
      </c>
      <c r="B51" s="26">
        <f>YEAR(A51)</f>
        <v>1999</v>
      </c>
      <c r="C51" s="27">
        <v>13500</v>
      </c>
      <c r="D51" s="28">
        <f t="shared" si="3"/>
        <v>6902.5109801054296</v>
      </c>
      <c r="E51" s="29" t="s">
        <v>42</v>
      </c>
      <c r="F51" s="30"/>
      <c r="G51" s="31"/>
    </row>
    <row r="52" spans="1:7" outlineLevel="1" x14ac:dyDescent="0.2">
      <c r="A52" s="29"/>
      <c r="B52" s="26">
        <v>1999</v>
      </c>
      <c r="C52" s="27">
        <v>30000</v>
      </c>
      <c r="D52" s="28">
        <f t="shared" si="3"/>
        <v>15338.913289123177</v>
      </c>
      <c r="E52" s="34" t="s">
        <v>6</v>
      </c>
      <c r="F52" s="30"/>
      <c r="G52" s="31"/>
    </row>
    <row r="53" spans="1:7" outlineLevel="1" x14ac:dyDescent="0.2">
      <c r="A53" s="29"/>
      <c r="B53" s="26"/>
      <c r="C53" s="27"/>
      <c r="D53" s="28"/>
      <c r="E53" s="29" t="s">
        <v>45</v>
      </c>
      <c r="F53" s="30">
        <v>1999</v>
      </c>
      <c r="G53" s="31">
        <f>SUMIF($B$13:$B$129,F53,$D$13:$D$129)</f>
        <v>22241.424269228606</v>
      </c>
    </row>
    <row r="54" spans="1:7" outlineLevel="1" x14ac:dyDescent="0.2">
      <c r="A54" s="25">
        <v>36809</v>
      </c>
      <c r="B54" s="26">
        <f>YEAR(A54)</f>
        <v>2000</v>
      </c>
      <c r="C54" s="27">
        <v>1000</v>
      </c>
      <c r="D54" s="28">
        <f>C54/$D$9</f>
        <v>511.29710963743923</v>
      </c>
      <c r="E54" s="29" t="s">
        <v>46</v>
      </c>
      <c r="F54" s="30"/>
      <c r="G54" s="31"/>
    </row>
    <row r="55" spans="1:7" outlineLevel="1" x14ac:dyDescent="0.2">
      <c r="A55" s="29"/>
      <c r="B55" s="26">
        <v>2000</v>
      </c>
      <c r="C55" s="27">
        <v>27100</v>
      </c>
      <c r="D55" s="28">
        <f>C55/$D$9</f>
        <v>13856.151671174603</v>
      </c>
      <c r="E55" s="34" t="s">
        <v>6</v>
      </c>
      <c r="F55" s="30"/>
      <c r="G55" s="31"/>
    </row>
    <row r="56" spans="1:7" outlineLevel="1" x14ac:dyDescent="0.2">
      <c r="A56" s="29"/>
      <c r="B56" s="26"/>
      <c r="C56" s="28"/>
      <c r="D56" s="27"/>
      <c r="E56" s="29" t="s">
        <v>45</v>
      </c>
      <c r="F56" s="30">
        <v>2000</v>
      </c>
      <c r="G56" s="31">
        <f>SUMIF($B$13:$B$129,F56,$D$13:$D$129)</f>
        <v>14367.448780812041</v>
      </c>
    </row>
    <row r="57" spans="1:7" outlineLevel="1" x14ac:dyDescent="0.2">
      <c r="A57" s="25">
        <v>37208</v>
      </c>
      <c r="B57" s="26">
        <f>YEAR(A57)</f>
        <v>2001</v>
      </c>
      <c r="C57" s="28"/>
      <c r="D57" s="27"/>
      <c r="E57" s="29" t="s">
        <v>47</v>
      </c>
      <c r="F57" s="30"/>
      <c r="G57" s="31"/>
    </row>
    <row r="58" spans="1:7" outlineLevel="1" x14ac:dyDescent="0.2">
      <c r="A58" s="29"/>
      <c r="B58" s="26"/>
      <c r="C58" s="28"/>
      <c r="D58" s="27"/>
      <c r="E58" s="29" t="s">
        <v>48</v>
      </c>
      <c r="F58" s="30">
        <v>2001</v>
      </c>
      <c r="G58" s="31">
        <f>SUMIF($B$13:$B$129,F58,$D$13:$D$129)</f>
        <v>0</v>
      </c>
    </row>
    <row r="59" spans="1:7" outlineLevel="1" x14ac:dyDescent="0.2">
      <c r="A59" s="25">
        <v>37565</v>
      </c>
      <c r="B59" s="26">
        <f>YEAR(A59)</f>
        <v>2002</v>
      </c>
      <c r="C59" s="35">
        <f t="shared" ref="C59:C64" si="4">D59*D$9</f>
        <v>13999.687980000001</v>
      </c>
      <c r="D59" s="28">
        <v>7158</v>
      </c>
      <c r="E59" s="34" t="s">
        <v>6</v>
      </c>
      <c r="F59" s="30"/>
      <c r="G59" s="31"/>
    </row>
    <row r="60" spans="1:7" outlineLevel="1" x14ac:dyDescent="0.2">
      <c r="A60" s="29"/>
      <c r="B60" s="26">
        <v>2002</v>
      </c>
      <c r="C60" s="35">
        <f t="shared" si="4"/>
        <v>7705.8914000000004</v>
      </c>
      <c r="D60" s="28">
        <v>3940</v>
      </c>
      <c r="E60" s="29" t="s">
        <v>49</v>
      </c>
      <c r="F60" s="30">
        <v>2002</v>
      </c>
      <c r="G60" s="31">
        <f>SUMIF($B$13:$B$129,F60,$D$13:$D$129)</f>
        <v>11098</v>
      </c>
    </row>
    <row r="61" spans="1:7" outlineLevel="1" x14ac:dyDescent="0.2">
      <c r="A61" s="25">
        <v>37908</v>
      </c>
      <c r="B61" s="26">
        <f>YEAR(A61)</f>
        <v>2003</v>
      </c>
      <c r="C61" s="35">
        <f t="shared" si="4"/>
        <v>16840.1499592</v>
      </c>
      <c r="D61" s="28">
        <v>8610.32</v>
      </c>
      <c r="E61" s="34" t="s">
        <v>6</v>
      </c>
      <c r="F61" s="30"/>
      <c r="G61" s="31"/>
    </row>
    <row r="62" spans="1:7" outlineLevel="1" x14ac:dyDescent="0.2">
      <c r="A62" s="29"/>
      <c r="B62" s="26">
        <v>2003</v>
      </c>
      <c r="C62" s="35">
        <f t="shared" si="4"/>
        <v>10756.955</v>
      </c>
      <c r="D62" s="28">
        <v>5500</v>
      </c>
      <c r="E62" s="34" t="s">
        <v>6</v>
      </c>
      <c r="F62" s="30"/>
      <c r="G62" s="31"/>
    </row>
    <row r="63" spans="1:7" outlineLevel="1" x14ac:dyDescent="0.2">
      <c r="A63" s="29"/>
      <c r="B63" s="26">
        <v>2003</v>
      </c>
      <c r="C63" s="35">
        <f t="shared" si="4"/>
        <v>19558.100000000002</v>
      </c>
      <c r="D63" s="28">
        <v>10000</v>
      </c>
      <c r="E63" s="27" t="s">
        <v>50</v>
      </c>
      <c r="F63" s="30">
        <v>2003</v>
      </c>
      <c r="G63" s="31">
        <f>SUMIF($B$13:$B$129,F63,$D$13:$D$129)</f>
        <v>24110.32</v>
      </c>
    </row>
    <row r="64" spans="1:7" outlineLevel="1" x14ac:dyDescent="0.2">
      <c r="A64" s="25">
        <v>38272</v>
      </c>
      <c r="B64" s="26">
        <f>YEAR(A64)</f>
        <v>2004</v>
      </c>
      <c r="C64" s="35">
        <f t="shared" si="4"/>
        <v>25425.53</v>
      </c>
      <c r="D64" s="28">
        <v>13000</v>
      </c>
      <c r="E64" s="34" t="s">
        <v>6</v>
      </c>
      <c r="F64" s="30"/>
      <c r="G64" s="31"/>
    </row>
    <row r="65" spans="1:7" outlineLevel="1" x14ac:dyDescent="0.2">
      <c r="A65" s="29"/>
      <c r="B65" s="26"/>
      <c r="C65" s="35"/>
      <c r="D65" s="28"/>
      <c r="E65" s="29" t="s">
        <v>51</v>
      </c>
      <c r="F65" s="30">
        <v>2004</v>
      </c>
      <c r="G65" s="31">
        <f>SUMIF($B$13:$B$129,F65,$D$13:$D$129)</f>
        <v>13000</v>
      </c>
    </row>
    <row r="66" spans="1:7" outlineLevel="1" x14ac:dyDescent="0.2">
      <c r="A66" s="25">
        <v>38664</v>
      </c>
      <c r="B66" s="26">
        <f>YEAR(A66)</f>
        <v>2005</v>
      </c>
      <c r="C66" s="35">
        <f>D66*D$9</f>
        <v>12712.764999999999</v>
      </c>
      <c r="D66" s="28">
        <v>6500</v>
      </c>
      <c r="E66" s="34" t="s">
        <v>6</v>
      </c>
      <c r="F66" s="30"/>
      <c r="G66" s="31"/>
    </row>
    <row r="67" spans="1:7" outlineLevel="1" x14ac:dyDescent="0.2">
      <c r="A67" s="29"/>
      <c r="B67" s="29"/>
      <c r="C67" s="27"/>
      <c r="D67" s="28"/>
      <c r="E67" s="29" t="s">
        <v>51</v>
      </c>
      <c r="F67" s="30">
        <v>2005</v>
      </c>
      <c r="G67" s="31">
        <f>SUMIF($B$13:$B$129,F67,$D$13:$D$129)</f>
        <v>6500</v>
      </c>
    </row>
    <row r="68" spans="1:7" outlineLevel="1" x14ac:dyDescent="0.2">
      <c r="A68" s="25">
        <v>39062</v>
      </c>
      <c r="B68" s="29">
        <v>2006</v>
      </c>
      <c r="C68" s="27"/>
      <c r="D68" s="28">
        <v>7000</v>
      </c>
      <c r="E68" s="34" t="s">
        <v>6</v>
      </c>
      <c r="F68" s="30">
        <v>2006</v>
      </c>
      <c r="G68" s="31">
        <f>SUMIF($B$13:$B$129,F68,$D$13:$D$129)</f>
        <v>7000</v>
      </c>
    </row>
    <row r="69" spans="1:7" x14ac:dyDescent="0.2">
      <c r="A69" s="25">
        <v>39275</v>
      </c>
      <c r="B69" s="29">
        <v>2007</v>
      </c>
      <c r="C69" s="27"/>
      <c r="D69" s="31">
        <v>4500</v>
      </c>
      <c r="E69" s="29" t="s">
        <v>52</v>
      </c>
      <c r="F69" s="30"/>
      <c r="G69" s="31"/>
    </row>
    <row r="70" spans="1:7" x14ac:dyDescent="0.2">
      <c r="A70" s="25"/>
      <c r="B70" s="29"/>
      <c r="C70" s="27"/>
      <c r="D70" s="31"/>
      <c r="E70" s="29" t="s">
        <v>53</v>
      </c>
      <c r="F70" s="30"/>
      <c r="G70" s="31"/>
    </row>
    <row r="71" spans="1:7" x14ac:dyDescent="0.2">
      <c r="A71" s="25">
        <v>39275</v>
      </c>
      <c r="B71" s="29">
        <v>2007</v>
      </c>
      <c r="C71" s="27"/>
      <c r="D71" s="31">
        <v>5000</v>
      </c>
      <c r="E71" s="34" t="s">
        <v>6</v>
      </c>
      <c r="F71" s="30"/>
      <c r="G71" s="31"/>
    </row>
    <row r="72" spans="1:7" x14ac:dyDescent="0.2">
      <c r="A72" s="25"/>
      <c r="B72" s="29"/>
      <c r="C72" s="27"/>
      <c r="D72" s="31"/>
      <c r="E72" s="27" t="s">
        <v>54</v>
      </c>
      <c r="F72" s="30"/>
      <c r="G72" s="31"/>
    </row>
    <row r="73" spans="1:7" x14ac:dyDescent="0.2">
      <c r="A73" s="25">
        <v>39275</v>
      </c>
      <c r="B73" s="29">
        <v>2007</v>
      </c>
      <c r="C73" s="27"/>
      <c r="D73" s="31">
        <v>5000</v>
      </c>
      <c r="E73" s="29" t="s">
        <v>55</v>
      </c>
      <c r="F73" s="30"/>
      <c r="G73" s="31"/>
    </row>
    <row r="74" spans="1:7" x14ac:dyDescent="0.2">
      <c r="A74" s="25"/>
      <c r="B74" s="29"/>
      <c r="C74" s="27"/>
      <c r="D74" s="31"/>
      <c r="E74" s="27" t="s">
        <v>56</v>
      </c>
      <c r="F74" s="30"/>
      <c r="G74" s="31"/>
    </row>
    <row r="75" spans="1:7" x14ac:dyDescent="0.2">
      <c r="A75" s="25">
        <v>39275</v>
      </c>
      <c r="B75" s="29">
        <v>2007</v>
      </c>
      <c r="C75" s="27"/>
      <c r="D75" s="31">
        <v>10500</v>
      </c>
      <c r="E75" s="27" t="s">
        <v>57</v>
      </c>
      <c r="F75" s="30"/>
      <c r="G75" s="31"/>
    </row>
    <row r="76" spans="1:7" x14ac:dyDescent="0.2">
      <c r="A76" s="25"/>
      <c r="B76" s="29"/>
      <c r="C76" s="27"/>
      <c r="D76" s="31"/>
      <c r="E76" s="27" t="s">
        <v>58</v>
      </c>
      <c r="F76" s="30">
        <v>2007</v>
      </c>
      <c r="G76" s="31">
        <f>SUMIF($B$13:$B$129,F76,$D$13:$D$129)</f>
        <v>25000</v>
      </c>
    </row>
    <row r="77" spans="1:7" x14ac:dyDescent="0.2">
      <c r="A77" s="25">
        <v>39596</v>
      </c>
      <c r="B77" s="29">
        <v>2008</v>
      </c>
      <c r="C77" s="27"/>
      <c r="D77" s="31">
        <v>8000</v>
      </c>
      <c r="E77" s="29" t="s">
        <v>59</v>
      </c>
      <c r="F77" s="30"/>
      <c r="G77" s="31"/>
    </row>
    <row r="78" spans="1:7" x14ac:dyDescent="0.2">
      <c r="A78" s="29"/>
      <c r="B78" s="29"/>
      <c r="C78" s="27"/>
      <c r="D78" s="31"/>
      <c r="E78" s="27" t="s">
        <v>60</v>
      </c>
      <c r="F78" s="30">
        <v>2008</v>
      </c>
      <c r="G78" s="31">
        <f>SUMIF($B$13:$B$129,F78,$D$13:$D$129)</f>
        <v>8288</v>
      </c>
    </row>
    <row r="79" spans="1:7" x14ac:dyDescent="0.2">
      <c r="A79" s="25">
        <v>39717</v>
      </c>
      <c r="B79" s="29">
        <v>2008</v>
      </c>
      <c r="C79" s="27"/>
      <c r="D79" s="31">
        <v>288</v>
      </c>
      <c r="E79" s="27" t="s">
        <v>61</v>
      </c>
      <c r="F79" s="30"/>
      <c r="G79" s="31"/>
    </row>
    <row r="80" spans="1:7" x14ac:dyDescent="0.2">
      <c r="A80" s="25">
        <v>39864</v>
      </c>
      <c r="B80" s="29">
        <v>2009</v>
      </c>
      <c r="C80" s="27"/>
      <c r="D80" s="31">
        <v>297</v>
      </c>
      <c r="E80" s="27" t="s">
        <v>61</v>
      </c>
      <c r="F80" s="30"/>
      <c r="G80" s="31"/>
    </row>
    <row r="81" spans="1:7" x14ac:dyDescent="0.2">
      <c r="A81" s="25">
        <v>39939</v>
      </c>
      <c r="B81" s="29">
        <v>2009</v>
      </c>
      <c r="C81" s="27"/>
      <c r="D81" s="31">
        <v>4000</v>
      </c>
      <c r="E81" s="29" t="s">
        <v>62</v>
      </c>
      <c r="F81" s="30"/>
      <c r="G81" s="31"/>
    </row>
    <row r="82" spans="1:7" x14ac:dyDescent="0.2">
      <c r="A82" s="25">
        <v>39939</v>
      </c>
      <c r="B82" s="29">
        <v>2009</v>
      </c>
      <c r="C82" s="27"/>
      <c r="D82" s="31">
        <v>5000</v>
      </c>
      <c r="E82" s="29" t="s">
        <v>59</v>
      </c>
      <c r="F82" s="30"/>
      <c r="G82" s="31"/>
    </row>
    <row r="83" spans="1:7" x14ac:dyDescent="0.2">
      <c r="A83" s="25">
        <v>39940</v>
      </c>
      <c r="B83" s="29">
        <v>2009</v>
      </c>
      <c r="C83" s="27"/>
      <c r="D83" s="31">
        <v>4000</v>
      </c>
      <c r="E83" s="34" t="s">
        <v>6</v>
      </c>
      <c r="F83" s="30"/>
      <c r="G83" s="31"/>
    </row>
    <row r="84" spans="1:7" x14ac:dyDescent="0.2">
      <c r="A84" s="25">
        <v>40122</v>
      </c>
      <c r="B84" s="29">
        <v>2009</v>
      </c>
      <c r="C84" s="27"/>
      <c r="D84" s="31">
        <v>1000</v>
      </c>
      <c r="E84" s="29" t="s">
        <v>63</v>
      </c>
      <c r="F84" s="30">
        <v>2009</v>
      </c>
      <c r="G84" s="31">
        <f>SUMIF($B$13:$B$129,F84,$D$13:$D$129)</f>
        <v>14297</v>
      </c>
    </row>
    <row r="85" spans="1:7" x14ac:dyDescent="0.2">
      <c r="A85" s="25">
        <v>40352</v>
      </c>
      <c r="B85" s="29">
        <v>2010</v>
      </c>
      <c r="C85" s="27"/>
      <c r="D85" s="31">
        <v>1000</v>
      </c>
      <c r="E85" s="29" t="s">
        <v>64</v>
      </c>
      <c r="F85" s="30"/>
      <c r="G85" s="31"/>
    </row>
    <row r="86" spans="1:7" x14ac:dyDescent="0.2">
      <c r="A86" s="25">
        <v>40352</v>
      </c>
      <c r="B86" s="29">
        <v>2010</v>
      </c>
      <c r="C86" s="27"/>
      <c r="D86" s="31">
        <v>2000</v>
      </c>
      <c r="E86" s="29" t="s">
        <v>65</v>
      </c>
      <c r="F86" s="30"/>
      <c r="G86" s="31"/>
    </row>
    <row r="87" spans="1:7" x14ac:dyDescent="0.2">
      <c r="A87" s="25">
        <v>40352</v>
      </c>
      <c r="B87" s="29">
        <v>2010</v>
      </c>
      <c r="C87" s="27"/>
      <c r="D87" s="31">
        <v>4000</v>
      </c>
      <c r="E87" s="29" t="s">
        <v>66</v>
      </c>
      <c r="F87" s="30"/>
      <c r="G87" s="31"/>
    </row>
    <row r="88" spans="1:7" x14ac:dyDescent="0.2">
      <c r="A88" s="25">
        <v>40352</v>
      </c>
      <c r="B88" s="29">
        <v>2010</v>
      </c>
      <c r="C88" s="27"/>
      <c r="D88" s="31">
        <v>4000</v>
      </c>
      <c r="E88" s="29" t="s">
        <v>67</v>
      </c>
      <c r="F88" s="30"/>
      <c r="G88" s="31"/>
    </row>
    <row r="89" spans="1:7" x14ac:dyDescent="0.2">
      <c r="A89" s="25">
        <v>40352</v>
      </c>
      <c r="B89" s="29">
        <v>2010</v>
      </c>
      <c r="C89" s="27"/>
      <c r="D89" s="31">
        <v>2000</v>
      </c>
      <c r="E89" s="29" t="s">
        <v>68</v>
      </c>
      <c r="F89" s="30"/>
      <c r="G89" s="31"/>
    </row>
    <row r="90" spans="1:7" x14ac:dyDescent="0.2">
      <c r="A90" s="25">
        <v>40429</v>
      </c>
      <c r="B90" s="29">
        <v>2010</v>
      </c>
      <c r="C90" s="27"/>
      <c r="D90" s="31">
        <v>1000</v>
      </c>
      <c r="E90" s="27" t="s">
        <v>69</v>
      </c>
      <c r="F90" s="30">
        <v>2010</v>
      </c>
      <c r="G90" s="31">
        <f>SUMIF($B$13:$B$129,F90,$D$13:$D$129)</f>
        <v>14000</v>
      </c>
    </row>
    <row r="91" spans="1:7" x14ac:dyDescent="0.2">
      <c r="A91" s="25">
        <v>40744</v>
      </c>
      <c r="B91" s="29">
        <f>YEAR(A91)</f>
        <v>2011</v>
      </c>
      <c r="C91" s="27"/>
      <c r="D91" s="31">
        <v>3000</v>
      </c>
      <c r="E91" s="29" t="s">
        <v>59</v>
      </c>
      <c r="F91" s="30"/>
      <c r="G91" s="31"/>
    </row>
    <row r="92" spans="1:7" x14ac:dyDescent="0.2">
      <c r="A92" s="25">
        <v>40744</v>
      </c>
      <c r="B92" s="29">
        <f>YEAR(A92)</f>
        <v>2011</v>
      </c>
      <c r="C92" s="27"/>
      <c r="D92" s="31">
        <v>4000</v>
      </c>
      <c r="E92" s="34" t="s">
        <v>6</v>
      </c>
      <c r="F92" s="30">
        <v>2011</v>
      </c>
      <c r="G92" s="31">
        <f>SUMIF($B$13:$B$129,F92,$D$13:$D$129)</f>
        <v>7000</v>
      </c>
    </row>
    <row r="93" spans="1:7" x14ac:dyDescent="0.2">
      <c r="A93" s="25">
        <v>41026</v>
      </c>
      <c r="B93" s="29">
        <f>IF(YEAR(A93)&gt;1900,YEAR(A93),"")</f>
        <v>2012</v>
      </c>
      <c r="C93" s="27"/>
      <c r="D93" s="31">
        <v>2000</v>
      </c>
      <c r="E93" s="29" t="s">
        <v>70</v>
      </c>
      <c r="F93" s="29"/>
      <c r="G93" s="29"/>
    </row>
    <row r="94" spans="1:7" x14ac:dyDescent="0.2">
      <c r="A94" s="25">
        <v>41026</v>
      </c>
      <c r="B94" s="29">
        <f>IF(YEAR(A94)&gt;1900,YEAR(A94),"")</f>
        <v>2012</v>
      </c>
      <c r="C94" s="27"/>
      <c r="D94" s="31">
        <v>2000</v>
      </c>
      <c r="E94" s="29" t="s">
        <v>71</v>
      </c>
      <c r="F94" s="30"/>
      <c r="G94" s="27"/>
    </row>
    <row r="95" spans="1:7" x14ac:dyDescent="0.2">
      <c r="A95" s="25">
        <v>41026</v>
      </c>
      <c r="B95" s="29">
        <f>IF(YEAR(A95)&gt;1900,YEAR(A95),"")</f>
        <v>2012</v>
      </c>
      <c r="C95" s="27"/>
      <c r="D95" s="31">
        <v>6000</v>
      </c>
      <c r="E95" s="34" t="s">
        <v>6</v>
      </c>
      <c r="F95" s="29"/>
      <c r="G95" s="29"/>
    </row>
    <row r="96" spans="1:7" x14ac:dyDescent="0.2">
      <c r="A96" s="25"/>
      <c r="B96" s="29"/>
      <c r="C96" s="27"/>
      <c r="D96" s="31"/>
      <c r="E96" s="29" t="s">
        <v>72</v>
      </c>
      <c r="F96" s="30"/>
      <c r="G96" s="29"/>
    </row>
    <row r="97" spans="1:9" ht="48" x14ac:dyDescent="0.2">
      <c r="A97" s="25">
        <v>41026</v>
      </c>
      <c r="B97" s="29">
        <f>IF(YEAR(A97)&gt;1900,YEAR(A97),"")</f>
        <v>2012</v>
      </c>
      <c r="C97" s="27"/>
      <c r="D97" s="31">
        <v>5000</v>
      </c>
      <c r="E97" s="36" t="s">
        <v>73</v>
      </c>
      <c r="F97" s="29"/>
      <c r="G97" s="29"/>
    </row>
    <row r="98" spans="1:9" x14ac:dyDescent="0.2">
      <c r="A98" s="32">
        <v>41091</v>
      </c>
      <c r="B98" s="29">
        <f>IF(YEAR(A98)&gt;1900,YEAR(A98),"")</f>
        <v>2012</v>
      </c>
      <c r="C98" s="27"/>
      <c r="D98" s="31">
        <v>3000</v>
      </c>
      <c r="E98" s="29" t="s">
        <v>59</v>
      </c>
      <c r="F98" s="30"/>
      <c r="G98" s="31"/>
      <c r="H98" s="2" t="s">
        <v>74</v>
      </c>
    </row>
    <row r="99" spans="1:9" x14ac:dyDescent="0.2">
      <c r="A99" s="29"/>
      <c r="B99" s="29">
        <v>2012</v>
      </c>
      <c r="C99" s="27"/>
      <c r="D99" s="31">
        <v>4000</v>
      </c>
      <c r="E99" s="34" t="s">
        <v>6</v>
      </c>
      <c r="F99" s="29"/>
      <c r="G99" s="29"/>
      <c r="H99" s="2" t="s">
        <v>74</v>
      </c>
    </row>
    <row r="100" spans="1:9" x14ac:dyDescent="0.2">
      <c r="A100" s="32"/>
      <c r="B100" s="29">
        <v>2012</v>
      </c>
      <c r="C100" s="27"/>
      <c r="D100" s="31">
        <v>3000</v>
      </c>
      <c r="E100" s="29" t="s">
        <v>75</v>
      </c>
      <c r="F100" s="29"/>
      <c r="G100" s="29"/>
      <c r="H100" s="2" t="s">
        <v>74</v>
      </c>
    </row>
    <row r="101" spans="1:9" x14ac:dyDescent="0.2">
      <c r="A101" s="32">
        <v>41122</v>
      </c>
      <c r="B101" s="29">
        <f t="shared" ref="B101:B106" si="5">IF(YEAR(A101)&gt;1900,YEAR(A101),"")</f>
        <v>2012</v>
      </c>
      <c r="C101" s="27"/>
      <c r="D101" s="31">
        <v>315</v>
      </c>
      <c r="E101" s="27" t="s">
        <v>61</v>
      </c>
      <c r="F101" s="29"/>
      <c r="G101" s="29"/>
    </row>
    <row r="102" spans="1:9" x14ac:dyDescent="0.2">
      <c r="A102" s="32">
        <v>41214</v>
      </c>
      <c r="B102" s="29">
        <f t="shared" si="5"/>
        <v>2012</v>
      </c>
      <c r="C102" s="27"/>
      <c r="D102" s="31">
        <v>8000</v>
      </c>
      <c r="E102" s="37" t="s">
        <v>76</v>
      </c>
      <c r="F102" s="38">
        <v>2012</v>
      </c>
      <c r="G102" s="31">
        <f>SUMIF($B$13:$B$129,F102,$D$13:$D$129)</f>
        <v>33315</v>
      </c>
    </row>
    <row r="103" spans="1:9" x14ac:dyDescent="0.2">
      <c r="A103" s="25">
        <v>41378</v>
      </c>
      <c r="B103" s="29">
        <f t="shared" si="5"/>
        <v>2013</v>
      </c>
      <c r="C103" s="27"/>
      <c r="D103" s="31">
        <v>15200</v>
      </c>
      <c r="E103" s="39" t="s">
        <v>77</v>
      </c>
      <c r="F103" s="30"/>
      <c r="G103" s="31"/>
    </row>
    <row r="104" spans="1:9" x14ac:dyDescent="0.2">
      <c r="A104" s="25">
        <v>41404</v>
      </c>
      <c r="B104" s="29">
        <f t="shared" si="5"/>
        <v>2013</v>
      </c>
      <c r="C104" s="27"/>
      <c r="D104" s="31">
        <v>2000</v>
      </c>
      <c r="E104" s="29" t="s">
        <v>78</v>
      </c>
      <c r="F104" s="30"/>
      <c r="G104" s="31"/>
      <c r="H104" s="2" t="s">
        <v>79</v>
      </c>
      <c r="I104" s="4">
        <f>SUM(D101:D104)</f>
        <v>25515</v>
      </c>
    </row>
    <row r="105" spans="1:9" x14ac:dyDescent="0.2">
      <c r="A105" s="25">
        <v>41474</v>
      </c>
      <c r="B105" s="29">
        <f t="shared" si="5"/>
        <v>2013</v>
      </c>
      <c r="C105" s="27"/>
      <c r="D105" s="31">
        <v>8700</v>
      </c>
      <c r="E105" s="29" t="s">
        <v>80</v>
      </c>
      <c r="F105" s="30">
        <v>2013</v>
      </c>
      <c r="G105" s="31">
        <f>SUMIF($B$13:$B$129,F105,$D$13:$D$129)</f>
        <v>26215</v>
      </c>
    </row>
    <row r="106" spans="1:9" x14ac:dyDescent="0.2">
      <c r="A106" s="40">
        <v>41487</v>
      </c>
      <c r="B106" s="29">
        <f t="shared" si="5"/>
        <v>2013</v>
      </c>
      <c r="C106" s="27"/>
      <c r="D106" s="31">
        <v>315</v>
      </c>
      <c r="E106" s="29" t="s">
        <v>81</v>
      </c>
      <c r="F106" s="30"/>
      <c r="G106" s="31"/>
    </row>
    <row r="107" spans="1:9" x14ac:dyDescent="0.2">
      <c r="A107" s="40"/>
      <c r="B107" s="29">
        <v>2014</v>
      </c>
      <c r="C107" s="27"/>
      <c r="D107" s="31">
        <v>100</v>
      </c>
      <c r="E107" s="29" t="s">
        <v>82</v>
      </c>
      <c r="F107" s="30"/>
      <c r="G107" s="31"/>
    </row>
    <row r="108" spans="1:9" x14ac:dyDescent="0.2">
      <c r="A108" s="25">
        <v>41745</v>
      </c>
      <c r="B108" s="29">
        <f>IF(YEAR(A108)&gt;1900,YEAR(A108),"")</f>
        <v>2014</v>
      </c>
      <c r="C108" s="27"/>
      <c r="D108" s="31">
        <v>5000</v>
      </c>
      <c r="E108" s="29" t="s">
        <v>83</v>
      </c>
      <c r="F108" s="30"/>
      <c r="G108" s="31"/>
    </row>
    <row r="109" spans="1:9" x14ac:dyDescent="0.2">
      <c r="A109" s="25">
        <v>41820</v>
      </c>
      <c r="B109" s="29">
        <f>IF(YEAR(A109)&gt;1900,YEAR(A109),"")</f>
        <v>2014</v>
      </c>
      <c r="C109" s="27"/>
      <c r="D109" s="31">
        <v>2500</v>
      </c>
      <c r="E109" s="29" t="s">
        <v>84</v>
      </c>
      <c r="F109" s="21"/>
      <c r="G109" s="27"/>
    </row>
    <row r="110" spans="1:9" x14ac:dyDescent="0.2">
      <c r="A110" s="25">
        <v>41820</v>
      </c>
      <c r="B110" s="29">
        <f>IF(YEAR(A110)&gt;1900,YEAR(A110),"")</f>
        <v>2014</v>
      </c>
      <c r="C110" s="27"/>
      <c r="D110" s="31">
        <v>2500</v>
      </c>
      <c r="E110" s="29" t="s">
        <v>85</v>
      </c>
      <c r="F110" s="30"/>
      <c r="G110" s="31"/>
      <c r="H110" s="2" t="s">
        <v>86</v>
      </c>
      <c r="I110" s="4">
        <f>SUM(D105:D110)</f>
        <v>19115</v>
      </c>
    </row>
    <row r="111" spans="1:9" x14ac:dyDescent="0.2">
      <c r="A111" s="25">
        <v>41943</v>
      </c>
      <c r="B111" s="29">
        <f>IF(YEAR(A111)&gt;1900,YEAR(A111),"")</f>
        <v>2014</v>
      </c>
      <c r="C111" s="27"/>
      <c r="D111" s="31">
        <v>324</v>
      </c>
      <c r="E111" s="29" t="s">
        <v>87</v>
      </c>
      <c r="F111" s="30"/>
      <c r="G111" s="31"/>
    </row>
    <row r="112" spans="1:9" x14ac:dyDescent="0.2">
      <c r="A112" s="25">
        <v>41961</v>
      </c>
      <c r="B112" s="29">
        <f>IF(YEAR(A112)&gt;1900,YEAR(A112),"")</f>
        <v>2014</v>
      </c>
      <c r="C112" s="27"/>
      <c r="D112" s="31">
        <v>2000</v>
      </c>
      <c r="E112" s="29" t="s">
        <v>88</v>
      </c>
      <c r="F112" s="30">
        <v>2014</v>
      </c>
      <c r="G112" s="31">
        <f>SUMIF($B$13:$B$129,F112,$D$13:$D$129)</f>
        <v>12424</v>
      </c>
    </row>
    <row r="113" spans="1:11" x14ac:dyDescent="0.2">
      <c r="A113" s="25"/>
      <c r="B113" s="29"/>
      <c r="C113" s="27"/>
      <c r="D113" s="31"/>
      <c r="E113" s="29"/>
      <c r="F113" s="30"/>
      <c r="G113" s="31"/>
    </row>
    <row r="114" spans="1:11" x14ac:dyDescent="0.2">
      <c r="A114" s="25">
        <v>42053</v>
      </c>
      <c r="B114" s="29">
        <f t="shared" ref="B114:B120" si="6">IF(YEAR(A114)&gt;1900,YEAR(A114),"")</f>
        <v>2015</v>
      </c>
      <c r="C114" s="27"/>
      <c r="D114" s="31">
        <v>600</v>
      </c>
      <c r="E114" s="29" t="s">
        <v>89</v>
      </c>
      <c r="F114" s="21"/>
      <c r="G114" s="27"/>
    </row>
    <row r="115" spans="1:11" x14ac:dyDescent="0.2">
      <c r="A115" s="25">
        <v>42066</v>
      </c>
      <c r="B115" s="29">
        <f t="shared" si="6"/>
        <v>2015</v>
      </c>
      <c r="C115" s="27"/>
      <c r="D115" s="31">
        <v>10000</v>
      </c>
      <c r="E115" s="29" t="s">
        <v>90</v>
      </c>
      <c r="F115" s="21"/>
      <c r="G115" s="27"/>
    </row>
    <row r="116" spans="1:11" x14ac:dyDescent="0.2">
      <c r="A116" s="25">
        <v>42103</v>
      </c>
      <c r="B116" s="29">
        <f t="shared" si="6"/>
        <v>2015</v>
      </c>
      <c r="C116" s="27"/>
      <c r="D116" s="31">
        <v>9000</v>
      </c>
      <c r="E116" s="29" t="s">
        <v>91</v>
      </c>
      <c r="F116" s="21"/>
      <c r="G116" s="27"/>
    </row>
    <row r="117" spans="1:11" x14ac:dyDescent="0.2">
      <c r="A117" s="25">
        <v>42124</v>
      </c>
      <c r="B117" s="29">
        <f t="shared" si="6"/>
        <v>2015</v>
      </c>
      <c r="C117" s="27"/>
      <c r="D117" s="31">
        <v>2000</v>
      </c>
      <c r="E117" s="29" t="s">
        <v>92</v>
      </c>
      <c r="F117" s="21"/>
      <c r="G117" s="27"/>
    </row>
    <row r="118" spans="1:11" s="46" customFormat="1" x14ac:dyDescent="0.2">
      <c r="A118" s="41">
        <v>42234</v>
      </c>
      <c r="B118" s="42">
        <f t="shared" si="6"/>
        <v>2015</v>
      </c>
      <c r="C118" s="43"/>
      <c r="D118" s="44">
        <v>380</v>
      </c>
      <c r="E118" s="42" t="s">
        <v>93</v>
      </c>
      <c r="F118" s="45"/>
      <c r="G118" s="43"/>
    </row>
    <row r="119" spans="1:11" s="46" customFormat="1" x14ac:dyDescent="0.2">
      <c r="A119" s="41">
        <v>42248</v>
      </c>
      <c r="B119" s="42">
        <f t="shared" si="6"/>
        <v>2015</v>
      </c>
      <c r="C119" s="43"/>
      <c r="D119" s="44">
        <v>600</v>
      </c>
      <c r="E119" s="42" t="s">
        <v>94</v>
      </c>
      <c r="F119" s="47"/>
      <c r="G119" s="44"/>
    </row>
    <row r="120" spans="1:11" s="46" customFormat="1" x14ac:dyDescent="0.2">
      <c r="A120" s="41">
        <v>42272</v>
      </c>
      <c r="B120" s="42">
        <f t="shared" si="6"/>
        <v>2015</v>
      </c>
      <c r="C120" s="43"/>
      <c r="D120" s="44">
        <v>333</v>
      </c>
      <c r="E120" s="42" t="s">
        <v>95</v>
      </c>
      <c r="F120" s="47">
        <v>2015</v>
      </c>
      <c r="G120" s="44">
        <f>SUMIF($B$13:$B$129,F120,$D$13:$D$129)</f>
        <v>22913</v>
      </c>
      <c r="H120" s="46" t="s">
        <v>96</v>
      </c>
      <c r="I120" s="48">
        <f>SUM(D111:D120)</f>
        <v>25237</v>
      </c>
      <c r="K120" s="48"/>
    </row>
    <row r="121" spans="1:11" s="46" customFormat="1" x14ac:dyDescent="0.2">
      <c r="A121" s="41"/>
      <c r="B121" s="42"/>
      <c r="C121" s="43"/>
      <c r="D121" s="44"/>
      <c r="E121" s="42"/>
      <c r="F121" s="47"/>
      <c r="G121" s="43"/>
    </row>
    <row r="122" spans="1:11" s="46" customFormat="1" x14ac:dyDescent="0.2">
      <c r="A122" s="41">
        <v>42391</v>
      </c>
      <c r="B122" s="42">
        <f t="shared" ref="B122:B127" si="7">IF(YEAR(A122)&gt;1900,YEAR(A122),"")</f>
        <v>2016</v>
      </c>
      <c r="C122" s="43"/>
      <c r="D122" s="44">
        <v>2000</v>
      </c>
      <c r="E122" s="42" t="s">
        <v>97</v>
      </c>
      <c r="F122" s="47"/>
      <c r="G122" s="43"/>
    </row>
    <row r="123" spans="1:11" s="46" customFormat="1" x14ac:dyDescent="0.2">
      <c r="A123" s="41">
        <v>42466</v>
      </c>
      <c r="B123" s="42">
        <f t="shared" si="7"/>
        <v>2016</v>
      </c>
      <c r="C123" s="43"/>
      <c r="D123" s="44">
        <v>150</v>
      </c>
      <c r="E123" s="42" t="s">
        <v>98</v>
      </c>
      <c r="F123" s="47"/>
      <c r="G123" s="43"/>
    </row>
    <row r="124" spans="1:11" s="46" customFormat="1" x14ac:dyDescent="0.2">
      <c r="A124" s="41">
        <v>42468</v>
      </c>
      <c r="B124" s="42">
        <f t="shared" si="7"/>
        <v>2016</v>
      </c>
      <c r="C124" s="43"/>
      <c r="D124" s="44">
        <v>10000</v>
      </c>
      <c r="E124" s="42" t="s">
        <v>99</v>
      </c>
      <c r="F124" s="47"/>
      <c r="G124" s="43"/>
    </row>
    <row r="125" spans="1:11" s="46" customFormat="1" x14ac:dyDescent="0.2">
      <c r="A125" s="41">
        <v>42496</v>
      </c>
      <c r="B125" s="42">
        <f t="shared" si="7"/>
        <v>2016</v>
      </c>
      <c r="C125" s="43"/>
      <c r="D125" s="44">
        <v>150</v>
      </c>
      <c r="E125" s="42" t="s">
        <v>98</v>
      </c>
      <c r="F125" s="47"/>
      <c r="G125" s="43"/>
    </row>
    <row r="126" spans="1:11" s="46" customFormat="1" x14ac:dyDescent="0.2">
      <c r="A126" s="41">
        <v>42500</v>
      </c>
      <c r="B126" s="42">
        <f t="shared" si="7"/>
        <v>2016</v>
      </c>
      <c r="C126" s="43"/>
      <c r="D126" s="44">
        <v>4000</v>
      </c>
      <c r="E126" s="42" t="s">
        <v>97</v>
      </c>
      <c r="F126" s="47"/>
      <c r="G126" s="43"/>
      <c r="H126" s="46" t="s">
        <v>100</v>
      </c>
      <c r="I126" s="48">
        <f>SUM(D118:D127)</f>
        <v>17763</v>
      </c>
    </row>
    <row r="127" spans="1:11" s="46" customFormat="1" x14ac:dyDescent="0.2">
      <c r="A127" s="41">
        <v>42527</v>
      </c>
      <c r="B127" s="42">
        <f t="shared" si="7"/>
        <v>2016</v>
      </c>
      <c r="C127" s="43"/>
      <c r="D127" s="44">
        <v>150</v>
      </c>
      <c r="E127" s="42" t="s">
        <v>98</v>
      </c>
      <c r="F127" s="47"/>
      <c r="G127" s="43"/>
    </row>
    <row r="128" spans="1:11" s="46" customFormat="1" x14ac:dyDescent="0.2">
      <c r="A128" s="41"/>
      <c r="B128" s="42"/>
      <c r="C128" s="43"/>
      <c r="D128" s="44"/>
      <c r="E128" s="42"/>
      <c r="F128" s="47"/>
      <c r="G128" s="43"/>
    </row>
    <row r="129" spans="1:11" s="46" customFormat="1" x14ac:dyDescent="0.2">
      <c r="A129" s="49">
        <v>42557</v>
      </c>
      <c r="B129" s="50">
        <f t="shared" ref="B129:B153" si="8">IF(YEAR(A129)&gt;1900,YEAR(A129),"")</f>
        <v>2016</v>
      </c>
      <c r="C129" s="51"/>
      <c r="D129" s="52">
        <v>150</v>
      </c>
      <c r="E129" s="50" t="s">
        <v>98</v>
      </c>
      <c r="F129" s="53"/>
      <c r="G129" s="51"/>
      <c r="H129" s="54" t="s">
        <v>101</v>
      </c>
      <c r="I129" s="54"/>
      <c r="J129" s="54"/>
      <c r="K129" s="54"/>
    </row>
    <row r="130" spans="1:11" s="46" customFormat="1" x14ac:dyDescent="0.2">
      <c r="A130" s="49">
        <v>42565</v>
      </c>
      <c r="B130" s="50">
        <f t="shared" si="8"/>
        <v>2016</v>
      </c>
      <c r="C130" s="51"/>
      <c r="D130" s="52">
        <v>5000</v>
      </c>
      <c r="E130" s="50" t="s">
        <v>102</v>
      </c>
      <c r="F130" s="53"/>
      <c r="G130" s="51"/>
    </row>
    <row r="131" spans="1:11" s="46" customFormat="1" x14ac:dyDescent="0.2">
      <c r="A131" s="49">
        <v>42572</v>
      </c>
      <c r="B131" s="50">
        <f t="shared" si="8"/>
        <v>2016</v>
      </c>
      <c r="C131" s="51"/>
      <c r="D131" s="52">
        <v>900</v>
      </c>
      <c r="E131" s="50" t="s">
        <v>103</v>
      </c>
      <c r="F131" s="53"/>
      <c r="G131" s="51"/>
    </row>
    <row r="132" spans="1:11" s="46" customFormat="1" x14ac:dyDescent="0.2">
      <c r="A132" s="49">
        <v>42590</v>
      </c>
      <c r="B132" s="50">
        <f t="shared" si="8"/>
        <v>2016</v>
      </c>
      <c r="C132" s="51"/>
      <c r="D132" s="52">
        <v>150</v>
      </c>
      <c r="E132" s="50" t="s">
        <v>98</v>
      </c>
      <c r="F132" s="53"/>
      <c r="G132" s="51"/>
    </row>
    <row r="133" spans="1:11" s="46" customFormat="1" x14ac:dyDescent="0.2">
      <c r="A133" s="49">
        <v>42597</v>
      </c>
      <c r="B133" s="50">
        <f t="shared" si="8"/>
        <v>2016</v>
      </c>
      <c r="C133" s="51"/>
      <c r="D133" s="52">
        <v>380</v>
      </c>
      <c r="E133" s="55" t="s">
        <v>104</v>
      </c>
      <c r="F133" s="53"/>
      <c r="G133" s="52"/>
    </row>
    <row r="134" spans="1:11" s="46" customFormat="1" x14ac:dyDescent="0.2">
      <c r="A134" s="49">
        <v>42605</v>
      </c>
      <c r="B134" s="50">
        <f t="shared" si="8"/>
        <v>2016</v>
      </c>
      <c r="C134" s="51"/>
      <c r="D134" s="52">
        <v>1000</v>
      </c>
      <c r="E134" s="50" t="s">
        <v>105</v>
      </c>
      <c r="F134" s="53"/>
      <c r="G134" s="52"/>
    </row>
    <row r="135" spans="1:11" s="46" customFormat="1" x14ac:dyDescent="0.2">
      <c r="A135" s="49">
        <v>42619</v>
      </c>
      <c r="B135" s="50">
        <f t="shared" si="8"/>
        <v>2016</v>
      </c>
      <c r="C135" s="51"/>
      <c r="D135" s="52">
        <v>150</v>
      </c>
      <c r="E135" s="50" t="s">
        <v>98</v>
      </c>
      <c r="F135" s="53"/>
      <c r="G135" s="52"/>
    </row>
    <row r="136" spans="1:11" s="46" customFormat="1" x14ac:dyDescent="0.2">
      <c r="A136" s="49">
        <v>42640</v>
      </c>
      <c r="B136" s="50">
        <f t="shared" si="8"/>
        <v>2016</v>
      </c>
      <c r="C136" s="51"/>
      <c r="D136" s="52">
        <v>600</v>
      </c>
      <c r="E136" s="50" t="s">
        <v>106</v>
      </c>
      <c r="F136" s="53"/>
      <c r="G136" s="52"/>
    </row>
    <row r="137" spans="1:11" s="46" customFormat="1" x14ac:dyDescent="0.2">
      <c r="A137" s="49">
        <v>42643</v>
      </c>
      <c r="B137" s="50">
        <f t="shared" si="8"/>
        <v>2016</v>
      </c>
      <c r="C137" s="51"/>
      <c r="D137" s="52">
        <v>324</v>
      </c>
      <c r="E137" s="50" t="s">
        <v>95</v>
      </c>
      <c r="F137" s="53"/>
      <c r="G137" s="52"/>
    </row>
    <row r="138" spans="1:11" s="46" customFormat="1" x14ac:dyDescent="0.2">
      <c r="A138" s="49">
        <v>42649</v>
      </c>
      <c r="B138" s="50">
        <f t="shared" si="8"/>
        <v>2016</v>
      </c>
      <c r="C138" s="51"/>
      <c r="D138" s="52">
        <v>150</v>
      </c>
      <c r="E138" s="50" t="s">
        <v>98</v>
      </c>
      <c r="F138" s="53"/>
      <c r="G138" s="52"/>
    </row>
    <row r="139" spans="1:11" s="46" customFormat="1" x14ac:dyDescent="0.2">
      <c r="A139" s="49">
        <v>42676</v>
      </c>
      <c r="B139" s="50">
        <f t="shared" si="8"/>
        <v>2016</v>
      </c>
      <c r="C139" s="51"/>
      <c r="D139" s="52">
        <v>6000</v>
      </c>
      <c r="E139" s="50" t="s">
        <v>107</v>
      </c>
      <c r="F139" s="53"/>
      <c r="G139" s="52"/>
    </row>
    <row r="140" spans="1:11" s="46" customFormat="1" x14ac:dyDescent="0.2">
      <c r="A140" s="49">
        <v>42681</v>
      </c>
      <c r="B140" s="50">
        <f t="shared" si="8"/>
        <v>2016</v>
      </c>
      <c r="C140" s="51"/>
      <c r="D140" s="52">
        <v>150</v>
      </c>
      <c r="E140" s="50" t="s">
        <v>98</v>
      </c>
      <c r="F140" s="53"/>
      <c r="G140" s="52"/>
    </row>
    <row r="141" spans="1:11" s="46" customFormat="1" x14ac:dyDescent="0.2">
      <c r="A141" s="49">
        <v>42710</v>
      </c>
      <c r="B141" s="50">
        <f t="shared" si="8"/>
        <v>2016</v>
      </c>
      <c r="C141" s="51"/>
      <c r="D141" s="52">
        <v>150</v>
      </c>
      <c r="E141" s="50" t="s">
        <v>98</v>
      </c>
      <c r="F141" s="53">
        <v>2016</v>
      </c>
      <c r="G141" s="52">
        <f ca="1">SUMIF($B$13:$B$1157,F141,$D$13:$D$141)</f>
        <v>31554</v>
      </c>
    </row>
    <row r="142" spans="1:11" s="46" customFormat="1" x14ac:dyDescent="0.2">
      <c r="A142" s="42"/>
      <c r="B142" s="42" t="str">
        <f t="shared" si="8"/>
        <v/>
      </c>
      <c r="C142" s="43"/>
      <c r="D142" s="44"/>
      <c r="E142" s="42"/>
      <c r="F142" s="47"/>
      <c r="G142" s="44"/>
    </row>
    <row r="143" spans="1:11" s="46" customFormat="1" x14ac:dyDescent="0.2">
      <c r="A143" s="49">
        <v>42741</v>
      </c>
      <c r="B143" s="50">
        <f t="shared" si="8"/>
        <v>2017</v>
      </c>
      <c r="C143" s="51"/>
      <c r="D143" s="52">
        <v>150</v>
      </c>
      <c r="E143" s="50" t="s">
        <v>98</v>
      </c>
      <c r="F143" s="53"/>
      <c r="G143" s="52"/>
    </row>
    <row r="144" spans="1:11" s="46" customFormat="1" x14ac:dyDescent="0.2">
      <c r="A144" s="49">
        <v>42772</v>
      </c>
      <c r="B144" s="50">
        <f t="shared" si="8"/>
        <v>2017</v>
      </c>
      <c r="C144" s="51"/>
      <c r="D144" s="52">
        <v>150</v>
      </c>
      <c r="E144" s="50" t="s">
        <v>98</v>
      </c>
      <c r="F144" s="53"/>
      <c r="G144" s="52"/>
    </row>
    <row r="145" spans="1:13" s="46" customFormat="1" x14ac:dyDescent="0.2">
      <c r="A145" s="49">
        <v>42800</v>
      </c>
      <c r="B145" s="50">
        <f t="shared" si="8"/>
        <v>2017</v>
      </c>
      <c r="C145" s="51"/>
      <c r="D145" s="52">
        <v>150</v>
      </c>
      <c r="E145" s="50" t="s">
        <v>98</v>
      </c>
      <c r="F145" s="53"/>
      <c r="G145" s="52"/>
    </row>
    <row r="146" spans="1:13" s="46" customFormat="1" x14ac:dyDescent="0.2">
      <c r="A146" s="49">
        <v>42824</v>
      </c>
      <c r="B146" s="50">
        <f t="shared" si="8"/>
        <v>2017</v>
      </c>
      <c r="C146" s="51"/>
      <c r="D146" s="52">
        <v>220</v>
      </c>
      <c r="E146" s="50" t="s">
        <v>106</v>
      </c>
      <c r="F146" s="53"/>
      <c r="G146" s="52"/>
    </row>
    <row r="147" spans="1:13" s="46" customFormat="1" x14ac:dyDescent="0.2">
      <c r="A147" s="49">
        <v>42831</v>
      </c>
      <c r="B147" s="50">
        <f t="shared" si="8"/>
        <v>2017</v>
      </c>
      <c r="C147" s="51"/>
      <c r="D147" s="52">
        <v>150</v>
      </c>
      <c r="E147" s="50" t="s">
        <v>98</v>
      </c>
      <c r="F147" s="53"/>
      <c r="G147" s="52"/>
    </row>
    <row r="148" spans="1:13" s="46" customFormat="1" x14ac:dyDescent="0.2">
      <c r="A148" s="49">
        <v>42863</v>
      </c>
      <c r="B148" s="50">
        <f t="shared" si="8"/>
        <v>2017</v>
      </c>
      <c r="C148" s="51"/>
      <c r="D148" s="52">
        <v>7200</v>
      </c>
      <c r="E148" s="50" t="s">
        <v>108</v>
      </c>
      <c r="F148" s="53"/>
      <c r="G148" s="52"/>
    </row>
    <row r="149" spans="1:13" s="46" customFormat="1" x14ac:dyDescent="0.2">
      <c r="A149" s="56">
        <v>42863</v>
      </c>
      <c r="B149" s="57">
        <f t="shared" si="8"/>
        <v>2017</v>
      </c>
      <c r="C149" s="58"/>
      <c r="D149" s="59">
        <v>5300</v>
      </c>
      <c r="E149" s="57" t="s">
        <v>108</v>
      </c>
      <c r="F149" s="60"/>
      <c r="G149" s="59"/>
      <c r="H149" s="46" t="s">
        <v>109</v>
      </c>
    </row>
    <row r="150" spans="1:13" s="46" customFormat="1" x14ac:dyDescent="0.2">
      <c r="A150" s="49">
        <v>42864</v>
      </c>
      <c r="B150" s="50">
        <f t="shared" si="8"/>
        <v>2017</v>
      </c>
      <c r="C150" s="51"/>
      <c r="D150" s="52">
        <v>2000</v>
      </c>
      <c r="E150" s="50" t="s">
        <v>110</v>
      </c>
      <c r="F150" s="53"/>
      <c r="G150" s="52"/>
      <c r="H150" s="61" t="s">
        <v>111</v>
      </c>
      <c r="I150" s="61"/>
      <c r="J150" s="61"/>
    </row>
    <row r="151" spans="1:13" s="46" customFormat="1" x14ac:dyDescent="0.2">
      <c r="A151" s="49">
        <v>42874</v>
      </c>
      <c r="B151" s="50">
        <f t="shared" si="8"/>
        <v>2017</v>
      </c>
      <c r="C151" s="51"/>
      <c r="D151" s="52">
        <v>500</v>
      </c>
      <c r="E151" s="50" t="s">
        <v>112</v>
      </c>
      <c r="F151" s="53"/>
      <c r="G151" s="52"/>
      <c r="I151" s="48"/>
      <c r="K151" s="48"/>
    </row>
    <row r="152" spans="1:13" s="46" customFormat="1" x14ac:dyDescent="0.2">
      <c r="A152" s="56">
        <v>42890</v>
      </c>
      <c r="B152" s="57">
        <f t="shared" si="8"/>
        <v>2017</v>
      </c>
      <c r="C152" s="58"/>
      <c r="D152" s="59">
        <v>2500</v>
      </c>
      <c r="E152" s="57" t="s">
        <v>113</v>
      </c>
      <c r="F152" s="60"/>
      <c r="G152" s="59"/>
      <c r="H152" s="46" t="s">
        <v>114</v>
      </c>
      <c r="I152" s="48"/>
      <c r="M152" s="46" t="s">
        <v>115</v>
      </c>
    </row>
    <row r="153" spans="1:13" s="46" customFormat="1" x14ac:dyDescent="0.2">
      <c r="A153" s="56">
        <v>42900</v>
      </c>
      <c r="B153" s="57">
        <f t="shared" si="8"/>
        <v>2017</v>
      </c>
      <c r="C153" s="58"/>
      <c r="D153" s="59">
        <v>2000</v>
      </c>
      <c r="E153" s="57" t="s">
        <v>116</v>
      </c>
      <c r="F153" s="60"/>
      <c r="G153" s="59"/>
      <c r="H153" s="62" t="s">
        <v>117</v>
      </c>
      <c r="I153" s="63">
        <f>SUM(D129:D153)</f>
        <v>35424</v>
      </c>
      <c r="J153" s="46" t="s">
        <v>118</v>
      </c>
      <c r="K153" s="48"/>
      <c r="M153" s="64">
        <f>I153-D152-D153-D149</f>
        <v>25624</v>
      </c>
    </row>
    <row r="154" spans="1:13" s="46" customFormat="1" x14ac:dyDescent="0.2">
      <c r="A154" s="41"/>
      <c r="B154" s="42"/>
      <c r="C154" s="43"/>
      <c r="D154" s="44"/>
      <c r="E154" s="42"/>
      <c r="F154" s="47"/>
      <c r="G154" s="44"/>
      <c r="I154" s="48"/>
    </row>
    <row r="155" spans="1:13" x14ac:dyDescent="0.2">
      <c r="A155" s="49">
        <v>42996</v>
      </c>
      <c r="B155" s="50">
        <f t="shared" ref="B155:B176" si="9">IF(YEAR(A155)&gt;1900,YEAR(A155),"")</f>
        <v>2017</v>
      </c>
      <c r="C155" s="51"/>
      <c r="D155" s="52">
        <v>324</v>
      </c>
      <c r="E155" s="50" t="s">
        <v>95</v>
      </c>
      <c r="F155" s="53"/>
      <c r="G155" s="52"/>
    </row>
    <row r="156" spans="1:13" x14ac:dyDescent="0.2">
      <c r="A156" s="49">
        <v>43025</v>
      </c>
      <c r="B156" s="50">
        <f t="shared" si="9"/>
        <v>2017</v>
      </c>
      <c r="C156" s="51"/>
      <c r="D156" s="52">
        <v>6000</v>
      </c>
      <c r="E156" s="50" t="s">
        <v>107</v>
      </c>
      <c r="F156" s="53"/>
      <c r="G156" s="52"/>
      <c r="M156" s="4">
        <f>I160+D152+D153</f>
        <v>4500</v>
      </c>
    </row>
    <row r="157" spans="1:13" x14ac:dyDescent="0.2">
      <c r="A157" s="56">
        <v>43090</v>
      </c>
      <c r="B157" s="57">
        <f t="shared" si="9"/>
        <v>2017</v>
      </c>
      <c r="C157" s="58"/>
      <c r="D157" s="59">
        <v>1350</v>
      </c>
      <c r="E157" s="57" t="s">
        <v>119</v>
      </c>
      <c r="F157" s="60"/>
      <c r="G157" s="59"/>
      <c r="L157" s="2" t="s">
        <v>120</v>
      </c>
      <c r="M157" s="4">
        <v>5300</v>
      </c>
    </row>
    <row r="158" spans="1:13" x14ac:dyDescent="0.2">
      <c r="A158" s="56">
        <v>43097</v>
      </c>
      <c r="B158" s="57">
        <f t="shared" si="9"/>
        <v>2017</v>
      </c>
      <c r="C158" s="58"/>
      <c r="D158" s="59">
        <v>820</v>
      </c>
      <c r="E158" s="57" t="s">
        <v>106</v>
      </c>
      <c r="F158" s="60">
        <v>2017</v>
      </c>
      <c r="G158" s="59">
        <f ca="1">SUMIF($B$13:$B$1157,F158,$D$13:$D$141)</f>
        <v>28814</v>
      </c>
      <c r="H158" s="65" t="s">
        <v>121</v>
      </c>
      <c r="I158" s="66">
        <f>SUM(D155:D158)</f>
        <v>8494</v>
      </c>
      <c r="L158" s="2" t="s">
        <v>115</v>
      </c>
      <c r="M158" s="64">
        <f>SUM(M156:M157)</f>
        <v>9800</v>
      </c>
    </row>
    <row r="159" spans="1:13" x14ac:dyDescent="0.2">
      <c r="A159" s="67">
        <v>43228</v>
      </c>
      <c r="B159" s="68">
        <f t="shared" si="9"/>
        <v>2018</v>
      </c>
      <c r="C159" s="69"/>
      <c r="D159" s="70">
        <v>5300</v>
      </c>
      <c r="E159" s="68" t="s">
        <v>122</v>
      </c>
      <c r="F159" s="71"/>
      <c r="G159" s="70"/>
    </row>
    <row r="160" spans="1:13" x14ac:dyDescent="0.2">
      <c r="A160" s="67">
        <v>43229</v>
      </c>
      <c r="B160" s="68">
        <f t="shared" si="9"/>
        <v>2018</v>
      </c>
      <c r="C160" s="69"/>
      <c r="D160" s="70">
        <v>3500</v>
      </c>
      <c r="E160" s="68" t="s">
        <v>123</v>
      </c>
      <c r="F160" s="71"/>
      <c r="G160" s="70"/>
      <c r="I160" s="4"/>
    </row>
    <row r="161" spans="1:12" x14ac:dyDescent="0.2">
      <c r="A161" s="56">
        <v>43229</v>
      </c>
      <c r="B161" s="57">
        <f t="shared" si="9"/>
        <v>2018</v>
      </c>
      <c r="C161" s="58"/>
      <c r="D161" s="59">
        <v>1500</v>
      </c>
      <c r="E161" s="57" t="s">
        <v>124</v>
      </c>
      <c r="F161" s="60"/>
      <c r="G161" s="59"/>
    </row>
    <row r="162" spans="1:12" x14ac:dyDescent="0.2">
      <c r="A162" s="67">
        <v>43255</v>
      </c>
      <c r="B162" s="68">
        <f t="shared" si="9"/>
        <v>2018</v>
      </c>
      <c r="C162" s="69"/>
      <c r="D162" s="70">
        <v>2500</v>
      </c>
      <c r="E162" s="68" t="s">
        <v>125</v>
      </c>
      <c r="F162" s="71"/>
      <c r="G162" s="70"/>
    </row>
    <row r="163" spans="1:12" x14ac:dyDescent="0.2">
      <c r="A163" s="67">
        <v>43265</v>
      </c>
      <c r="B163" s="68">
        <f t="shared" si="9"/>
        <v>2018</v>
      </c>
      <c r="C163" s="69"/>
      <c r="D163" s="70">
        <v>2000</v>
      </c>
      <c r="E163" s="68" t="s">
        <v>126</v>
      </c>
      <c r="F163" s="71">
        <v>2018</v>
      </c>
      <c r="G163" s="70">
        <f ca="1">SUMIF($B$13:$B$1157,F163,$D$13:$D$141)</f>
        <v>15353</v>
      </c>
      <c r="H163" s="65" t="s">
        <v>127</v>
      </c>
      <c r="I163" s="66">
        <f>SUM(D159:D163)</f>
        <v>14800</v>
      </c>
    </row>
    <row r="164" spans="1:12" x14ac:dyDescent="0.2">
      <c r="A164" s="29"/>
      <c r="B164" s="29" t="str">
        <f t="shared" si="9"/>
        <v/>
      </c>
      <c r="C164" s="27"/>
      <c r="D164" s="31"/>
      <c r="E164" s="29"/>
      <c r="F164" s="30"/>
      <c r="G164" s="31"/>
      <c r="H164" s="72" t="s">
        <v>128</v>
      </c>
      <c r="I164" s="73">
        <f>SUM(D155:D163)</f>
        <v>23294</v>
      </c>
      <c r="J164" s="65" t="str">
        <f>IF(I158+I163=I164,"ok","fehler")</f>
        <v>ok</v>
      </c>
    </row>
    <row r="165" spans="1:12" x14ac:dyDescent="0.2">
      <c r="A165" s="67">
        <v>43374</v>
      </c>
      <c r="B165" s="68">
        <f t="shared" si="9"/>
        <v>2018</v>
      </c>
      <c r="C165" s="69"/>
      <c r="D165" s="70">
        <v>333</v>
      </c>
      <c r="E165" s="68" t="s">
        <v>129</v>
      </c>
      <c r="F165" s="71"/>
      <c r="G165" s="70"/>
      <c r="J165" s="65"/>
    </row>
    <row r="166" spans="1:12" x14ac:dyDescent="0.2">
      <c r="A166" s="67">
        <v>43391</v>
      </c>
      <c r="B166" s="68">
        <f t="shared" si="9"/>
        <v>2018</v>
      </c>
      <c r="C166" s="69"/>
      <c r="D166" s="70">
        <v>220</v>
      </c>
      <c r="E166" s="68" t="s">
        <v>106</v>
      </c>
      <c r="F166" s="71"/>
      <c r="G166" s="70"/>
      <c r="H166" s="65" t="s">
        <v>130</v>
      </c>
      <c r="I166" s="66">
        <f>SUM(D165:D166)</f>
        <v>553</v>
      </c>
      <c r="J166" s="65"/>
    </row>
    <row r="167" spans="1:12" x14ac:dyDescent="0.2">
      <c r="A167" s="67">
        <v>43641</v>
      </c>
      <c r="B167" s="68">
        <f t="shared" si="9"/>
        <v>2019</v>
      </c>
      <c r="C167" s="69"/>
      <c r="D167" s="70">
        <v>4000</v>
      </c>
      <c r="E167" s="68" t="s">
        <v>107</v>
      </c>
      <c r="F167" s="71"/>
      <c r="G167" s="70"/>
      <c r="H167" s="65"/>
      <c r="I167" s="65"/>
      <c r="J167" s="65"/>
    </row>
    <row r="168" spans="1:12" x14ac:dyDescent="0.2">
      <c r="A168" s="67">
        <v>43642</v>
      </c>
      <c r="B168" s="68">
        <f t="shared" si="9"/>
        <v>2019</v>
      </c>
      <c r="C168" s="69"/>
      <c r="D168" s="70">
        <v>10000</v>
      </c>
      <c r="E168" s="68" t="s">
        <v>131</v>
      </c>
      <c r="F168" s="71"/>
      <c r="G168" s="70"/>
      <c r="H168" s="65" t="s">
        <v>132</v>
      </c>
      <c r="I168" s="66">
        <f>SUM(D167:D168)</f>
        <v>14000</v>
      </c>
      <c r="J168" s="65"/>
    </row>
    <row r="169" spans="1:12" x14ac:dyDescent="0.2">
      <c r="A169" s="29"/>
      <c r="B169" s="29" t="str">
        <f t="shared" si="9"/>
        <v/>
      </c>
      <c r="C169" s="27"/>
      <c r="D169" s="31"/>
      <c r="E169" s="29"/>
      <c r="F169" s="30"/>
      <c r="G169" s="31"/>
      <c r="H169" s="72" t="s">
        <v>133</v>
      </c>
      <c r="I169" s="73">
        <f>SUM(D165:D168)</f>
        <v>14553</v>
      </c>
      <c r="J169" s="65" t="str">
        <f>IF(I166+I168=I169,"ok","fehler")</f>
        <v>ok</v>
      </c>
    </row>
    <row r="170" spans="1:12" x14ac:dyDescent="0.2">
      <c r="A170" s="67">
        <v>43677</v>
      </c>
      <c r="B170" s="68">
        <f t="shared" si="9"/>
        <v>2019</v>
      </c>
      <c r="C170" s="69"/>
      <c r="D170" s="70">
        <v>8022.5</v>
      </c>
      <c r="E170" s="68" t="s">
        <v>134</v>
      </c>
      <c r="F170" s="71"/>
      <c r="G170" s="70"/>
    </row>
    <row r="171" spans="1:12" x14ac:dyDescent="0.2">
      <c r="A171" s="67">
        <v>43754</v>
      </c>
      <c r="B171" s="68">
        <f t="shared" si="9"/>
        <v>2019</v>
      </c>
      <c r="C171" s="69"/>
      <c r="D171" s="70">
        <v>500</v>
      </c>
      <c r="E171" s="68" t="s">
        <v>135</v>
      </c>
      <c r="F171" s="71"/>
      <c r="G171" s="70"/>
      <c r="H171" s="74" t="s">
        <v>136</v>
      </c>
    </row>
    <row r="172" spans="1:12" x14ac:dyDescent="0.2">
      <c r="A172" s="67">
        <v>43791</v>
      </c>
      <c r="B172" s="68">
        <f t="shared" si="9"/>
        <v>2019</v>
      </c>
      <c r="C172" s="69"/>
      <c r="D172" s="70">
        <v>1000</v>
      </c>
      <c r="E172" s="68" t="s">
        <v>137</v>
      </c>
      <c r="F172" s="71">
        <v>2019</v>
      </c>
      <c r="G172" s="70">
        <f ca="1">SUMIF($B$13:$B$1157,F172,$D$13:$D$141)</f>
        <v>23522.5</v>
      </c>
      <c r="H172" s="65" t="s">
        <v>138</v>
      </c>
      <c r="I172" s="66">
        <f>SUM(D170:D172)</f>
        <v>9522.5</v>
      </c>
      <c r="K172" s="65" t="s">
        <v>139</v>
      </c>
      <c r="L172" s="66">
        <f>I172-D$171</f>
        <v>9022.5</v>
      </c>
    </row>
    <row r="173" spans="1:12" x14ac:dyDescent="0.2">
      <c r="A173" s="67">
        <v>43921</v>
      </c>
      <c r="B173" s="68">
        <f t="shared" si="9"/>
        <v>2020</v>
      </c>
      <c r="C173" s="69"/>
      <c r="D173" s="70">
        <v>2000</v>
      </c>
      <c r="E173" s="68" t="s">
        <v>107</v>
      </c>
      <c r="F173" s="71"/>
      <c r="G173" s="70"/>
    </row>
    <row r="174" spans="1:12" x14ac:dyDescent="0.2">
      <c r="A174" s="67">
        <v>43921</v>
      </c>
      <c r="B174" s="68">
        <f t="shared" si="9"/>
        <v>2020</v>
      </c>
      <c r="C174" s="69"/>
      <c r="D174" s="70">
        <v>10000</v>
      </c>
      <c r="E174" s="68" t="s">
        <v>140</v>
      </c>
      <c r="F174" s="71"/>
      <c r="G174" s="70"/>
    </row>
    <row r="175" spans="1:12" x14ac:dyDescent="0.2">
      <c r="A175" s="67">
        <v>43921</v>
      </c>
      <c r="B175" s="68">
        <f t="shared" si="9"/>
        <v>2020</v>
      </c>
      <c r="C175" s="69"/>
      <c r="D175" s="70">
        <v>2500</v>
      </c>
      <c r="E175" s="68" t="s">
        <v>141</v>
      </c>
      <c r="F175" s="71"/>
      <c r="G175" s="70"/>
    </row>
    <row r="176" spans="1:12" x14ac:dyDescent="0.2">
      <c r="A176" s="67">
        <v>43923</v>
      </c>
      <c r="B176" s="68">
        <f t="shared" si="9"/>
        <v>2020</v>
      </c>
      <c r="C176" s="69"/>
      <c r="D176" s="70">
        <v>16652.5</v>
      </c>
      <c r="E176" s="68" t="s">
        <v>142</v>
      </c>
      <c r="F176" s="71"/>
      <c r="G176" s="70"/>
      <c r="H176" s="65" t="s">
        <v>143</v>
      </c>
      <c r="I176" s="66">
        <f>SUM(D173:D176)</f>
        <v>31152.5</v>
      </c>
    </row>
    <row r="177" spans="1:12" x14ac:dyDescent="0.2">
      <c r="A177" s="25"/>
      <c r="B177" s="29"/>
      <c r="C177" s="27"/>
      <c r="D177" s="31"/>
      <c r="E177" s="29"/>
      <c r="F177" s="30"/>
      <c r="G177" s="31"/>
      <c r="H177" s="72" t="s">
        <v>144</v>
      </c>
      <c r="I177" s="73">
        <f>I172+I176</f>
        <v>40675</v>
      </c>
      <c r="J177" s="65" t="str">
        <f>IF(I172+I176=I177,"ok","fehler")</f>
        <v>ok</v>
      </c>
      <c r="K177" s="2" t="s">
        <v>139</v>
      </c>
      <c r="L177" s="4">
        <f>I177-D$171</f>
        <v>40175</v>
      </c>
    </row>
    <row r="178" spans="1:12" ht="25" x14ac:dyDescent="0.2">
      <c r="A178" s="67">
        <v>44109</v>
      </c>
      <c r="B178" s="68">
        <f t="shared" ref="B178:B189" si="10">IF(YEAR(A178)&gt;1900,YEAR(A178),"")</f>
        <v>2020</v>
      </c>
      <c r="C178" s="69"/>
      <c r="D178" s="70">
        <v>351</v>
      </c>
      <c r="E178" s="68" t="s">
        <v>145</v>
      </c>
      <c r="F178" s="71">
        <v>2020</v>
      </c>
      <c r="G178" s="70">
        <f ca="1">SUMIF($B$13:$B$1157,F178,$D$13:$D$141)</f>
        <v>31503.5</v>
      </c>
      <c r="H178" s="65" t="s">
        <v>146</v>
      </c>
      <c r="I178" s="66">
        <f>SUM(D178)</f>
        <v>351</v>
      </c>
      <c r="K178" s="75" t="s">
        <v>147</v>
      </c>
      <c r="L178" s="2">
        <v>500</v>
      </c>
    </row>
    <row r="179" spans="1:12" x14ac:dyDescent="0.2">
      <c r="A179" s="67">
        <v>44221</v>
      </c>
      <c r="B179" s="68">
        <f t="shared" si="10"/>
        <v>2021</v>
      </c>
      <c r="C179" s="69"/>
      <c r="D179" s="70">
        <v>5000</v>
      </c>
      <c r="E179" s="68" t="s">
        <v>148</v>
      </c>
      <c r="F179" s="71"/>
      <c r="G179" s="70"/>
      <c r="H179" s="65"/>
      <c r="I179" s="66"/>
      <c r="L179" s="4">
        <v>40675</v>
      </c>
    </row>
    <row r="180" spans="1:12" x14ac:dyDescent="0.2">
      <c r="A180" s="67">
        <v>44252</v>
      </c>
      <c r="B180" s="68">
        <f t="shared" si="10"/>
        <v>2021</v>
      </c>
      <c r="C180" s="69"/>
      <c r="D180" s="70">
        <v>5000</v>
      </c>
      <c r="E180" s="68" t="s">
        <v>149</v>
      </c>
      <c r="F180" s="71"/>
      <c r="G180" s="70"/>
      <c r="H180" s="65"/>
      <c r="I180" s="66"/>
    </row>
    <row r="181" spans="1:12" x14ac:dyDescent="0.2">
      <c r="A181" s="67">
        <v>44256</v>
      </c>
      <c r="B181" s="68">
        <f t="shared" si="10"/>
        <v>2021</v>
      </c>
      <c r="C181" s="69"/>
      <c r="D181" s="70">
        <v>10000</v>
      </c>
      <c r="E181" s="68" t="s">
        <v>150</v>
      </c>
      <c r="F181" s="71"/>
      <c r="G181" s="70"/>
      <c r="H181" s="65"/>
      <c r="I181" s="66"/>
    </row>
    <row r="182" spans="1:12" x14ac:dyDescent="0.2">
      <c r="A182" s="67">
        <v>44372</v>
      </c>
      <c r="B182" s="68">
        <f t="shared" si="10"/>
        <v>2021</v>
      </c>
      <c r="C182" s="69"/>
      <c r="D182" s="70">
        <v>1027.5</v>
      </c>
      <c r="E182" s="68" t="s">
        <v>151</v>
      </c>
      <c r="F182" s="71"/>
      <c r="G182" s="70"/>
      <c r="H182" s="65" t="s">
        <v>152</v>
      </c>
      <c r="I182" s="66">
        <f>SUM(D179:D182)</f>
        <v>21027.5</v>
      </c>
    </row>
    <row r="183" spans="1:12" x14ac:dyDescent="0.2">
      <c r="A183" s="29"/>
      <c r="B183" s="29" t="str">
        <f t="shared" si="10"/>
        <v/>
      </c>
      <c r="C183" s="27"/>
      <c r="D183" s="31"/>
      <c r="E183" s="29"/>
      <c r="F183" s="30"/>
      <c r="G183" s="31"/>
      <c r="H183" s="72" t="s">
        <v>153</v>
      </c>
      <c r="I183" s="73">
        <f>I178+I182</f>
        <v>21378.5</v>
      </c>
      <c r="J183" s="65" t="str">
        <f>IF(I178+I182=I183,"ok","fehler")</f>
        <v>ok</v>
      </c>
    </row>
    <row r="184" spans="1:12" x14ac:dyDescent="0.2">
      <c r="A184" s="67">
        <v>44498</v>
      </c>
      <c r="B184" s="68">
        <f t="shared" si="10"/>
        <v>2021</v>
      </c>
      <c r="C184" s="69"/>
      <c r="D184" s="70">
        <v>369</v>
      </c>
      <c r="E184" s="68" t="s">
        <v>154</v>
      </c>
      <c r="F184" s="71">
        <v>2021</v>
      </c>
      <c r="G184" s="70">
        <f ca="1">SUMIF($B$13:$B$1157,F184,$D$13:$D$141)</f>
        <v>21396.5</v>
      </c>
      <c r="H184" s="65" t="s">
        <v>155</v>
      </c>
      <c r="I184" s="66">
        <f>SUM(D184)</f>
        <v>369</v>
      </c>
      <c r="J184" s="65"/>
    </row>
    <row r="185" spans="1:12" x14ac:dyDescent="0.2">
      <c r="A185" s="67">
        <v>44665</v>
      </c>
      <c r="B185" s="68">
        <f t="shared" si="10"/>
        <v>2022</v>
      </c>
      <c r="C185" s="69"/>
      <c r="D185" s="70">
        <v>5000</v>
      </c>
      <c r="E185" s="68" t="s">
        <v>156</v>
      </c>
      <c r="F185" s="71"/>
      <c r="G185" s="70"/>
      <c r="H185" s="72"/>
      <c r="I185" s="73"/>
      <c r="J185" s="65"/>
    </row>
    <row r="186" spans="1:12" x14ac:dyDescent="0.2">
      <c r="A186" s="67">
        <v>44677</v>
      </c>
      <c r="B186" s="68">
        <f t="shared" si="10"/>
        <v>2022</v>
      </c>
      <c r="C186" s="69"/>
      <c r="D186" s="70">
        <v>4000</v>
      </c>
      <c r="E186" s="68" t="s">
        <v>157</v>
      </c>
      <c r="F186" s="71"/>
      <c r="G186" s="70"/>
      <c r="H186" s="72"/>
      <c r="I186" s="73"/>
      <c r="J186" s="65"/>
    </row>
    <row r="187" spans="1:12" x14ac:dyDescent="0.2">
      <c r="A187" s="67">
        <v>44677</v>
      </c>
      <c r="B187" s="68">
        <f t="shared" si="10"/>
        <v>2022</v>
      </c>
      <c r="C187" s="69"/>
      <c r="D187" s="70">
        <v>4000</v>
      </c>
      <c r="E187" s="68" t="s">
        <v>158</v>
      </c>
      <c r="F187" s="71"/>
      <c r="G187" s="70"/>
      <c r="H187" s="72"/>
      <c r="I187" s="73"/>
      <c r="J187" s="65"/>
    </row>
    <row r="188" spans="1:12" x14ac:dyDescent="0.2">
      <c r="A188" s="67">
        <v>44677</v>
      </c>
      <c r="B188" s="68">
        <f t="shared" si="10"/>
        <v>2022</v>
      </c>
      <c r="C188" s="69"/>
      <c r="D188" s="70">
        <v>4500</v>
      </c>
      <c r="E188" s="68" t="s">
        <v>107</v>
      </c>
      <c r="F188" s="71"/>
      <c r="G188" s="70"/>
      <c r="H188" s="72"/>
      <c r="I188" s="73"/>
      <c r="J188" s="65"/>
    </row>
    <row r="189" spans="1:12" x14ac:dyDescent="0.2">
      <c r="A189" s="67">
        <v>44704</v>
      </c>
      <c r="B189" s="68">
        <f t="shared" si="10"/>
        <v>2022</v>
      </c>
      <c r="C189" s="69"/>
      <c r="D189" s="70">
        <v>500</v>
      </c>
      <c r="E189" s="68" t="s">
        <v>159</v>
      </c>
      <c r="F189" s="71"/>
      <c r="G189" s="70"/>
      <c r="H189" s="72"/>
      <c r="I189" s="73"/>
      <c r="J189" s="65"/>
    </row>
    <row r="190" spans="1:12" x14ac:dyDescent="0.2">
      <c r="A190" s="67"/>
      <c r="B190" s="68"/>
      <c r="C190" s="69"/>
      <c r="D190" s="70"/>
      <c r="E190" s="68"/>
      <c r="F190" s="71"/>
      <c r="G190" s="70"/>
      <c r="H190" s="72"/>
      <c r="I190" s="73"/>
      <c r="J190" s="65"/>
    </row>
    <row r="191" spans="1:12" x14ac:dyDescent="0.2">
      <c r="A191" s="29"/>
      <c r="B191" s="29" t="str">
        <f>IF(YEAR(A191)&gt;1900,YEAR(A191),"")</f>
        <v/>
      </c>
      <c r="C191" s="27"/>
      <c r="D191" s="31"/>
      <c r="E191" s="29"/>
      <c r="F191" s="30"/>
      <c r="G191" s="31"/>
    </row>
    <row r="192" spans="1:12" x14ac:dyDescent="0.2">
      <c r="A192" s="67">
        <v>44848</v>
      </c>
      <c r="B192" s="68">
        <f t="shared" ref="B192:B200" si="11">IF(YEAR(A192)&gt;1900,YEAR(A192),"")</f>
        <v>2022</v>
      </c>
      <c r="C192" s="69"/>
      <c r="D192" s="70">
        <v>351</v>
      </c>
      <c r="E192" s="68" t="s">
        <v>154</v>
      </c>
      <c r="F192" s="71">
        <v>2022</v>
      </c>
      <c r="G192" s="70">
        <f ca="1">SUMIF($B$13:$B$1157,F192,$D$13:$D$141)</f>
        <v>22351</v>
      </c>
    </row>
    <row r="193" spans="1:7" s="2" customFormat="1" x14ac:dyDescent="0.2">
      <c r="A193" s="67">
        <v>44894</v>
      </c>
      <c r="B193" s="68">
        <f t="shared" si="11"/>
        <v>2022</v>
      </c>
      <c r="C193" s="69"/>
      <c r="D193" s="70">
        <v>4000</v>
      </c>
      <c r="E193" s="68" t="s">
        <v>160</v>
      </c>
      <c r="F193" s="71"/>
      <c r="G193" s="70"/>
    </row>
    <row r="194" spans="1:7" x14ac:dyDescent="0.2">
      <c r="A194" s="67">
        <v>45057</v>
      </c>
      <c r="B194" s="68">
        <f t="shared" si="11"/>
        <v>2023</v>
      </c>
      <c r="C194" s="69"/>
      <c r="D194" s="70">
        <v>4000</v>
      </c>
      <c r="E194" s="68" t="s">
        <v>157</v>
      </c>
      <c r="F194" s="71"/>
      <c r="G194" s="70"/>
    </row>
    <row r="195" spans="1:7" x14ac:dyDescent="0.2">
      <c r="A195" s="67">
        <v>45057</v>
      </c>
      <c r="B195" s="68">
        <f t="shared" si="11"/>
        <v>2023</v>
      </c>
      <c r="C195" s="69"/>
      <c r="D195" s="70">
        <v>4500</v>
      </c>
      <c r="E195" s="68" t="s">
        <v>107</v>
      </c>
      <c r="F195" s="71"/>
      <c r="G195" s="70"/>
    </row>
    <row r="196" spans="1:7" x14ac:dyDescent="0.2">
      <c r="A196" s="67">
        <v>45057</v>
      </c>
      <c r="B196" s="68">
        <f t="shared" si="11"/>
        <v>2023</v>
      </c>
      <c r="C196" s="69"/>
      <c r="D196" s="70">
        <v>4000</v>
      </c>
      <c r="E196" s="68" t="s">
        <v>160</v>
      </c>
      <c r="F196" s="71"/>
      <c r="G196" s="70"/>
    </row>
    <row r="197" spans="1:7" x14ac:dyDescent="0.2">
      <c r="A197" s="67">
        <v>45057</v>
      </c>
      <c r="B197" s="68">
        <f t="shared" si="11"/>
        <v>2023</v>
      </c>
      <c r="C197" s="69"/>
      <c r="D197" s="70">
        <v>6500</v>
      </c>
      <c r="E197" s="68" t="s">
        <v>161</v>
      </c>
      <c r="F197" s="71"/>
      <c r="G197" s="70"/>
    </row>
    <row r="198" spans="1:7" x14ac:dyDescent="0.2">
      <c r="A198" s="67">
        <v>45057</v>
      </c>
      <c r="B198" s="68">
        <f t="shared" si="11"/>
        <v>2023</v>
      </c>
      <c r="C198" s="69"/>
      <c r="D198" s="70">
        <v>5000</v>
      </c>
      <c r="E198" s="68" t="s">
        <v>162</v>
      </c>
      <c r="F198" s="71"/>
      <c r="G198" s="70"/>
    </row>
    <row r="199" spans="1:7" x14ac:dyDescent="0.2">
      <c r="A199" s="67">
        <v>45062</v>
      </c>
      <c r="B199" s="68">
        <f t="shared" si="11"/>
        <v>2023</v>
      </c>
      <c r="C199" s="69"/>
      <c r="D199" s="70">
        <v>1000</v>
      </c>
      <c r="E199" s="68" t="s">
        <v>163</v>
      </c>
      <c r="F199" s="71"/>
      <c r="G199" s="70"/>
    </row>
    <row r="200" spans="1:7" x14ac:dyDescent="0.2">
      <c r="A200" s="29"/>
      <c r="B200" s="29" t="str">
        <f>IF(YEAR(A200)&gt;1900,YEAR(A200),"")</f>
        <v/>
      </c>
      <c r="C200" s="27"/>
      <c r="D200" s="31"/>
      <c r="E200" s="29"/>
      <c r="F200" s="30"/>
      <c r="G200" s="31"/>
    </row>
    <row r="201" spans="1:7" x14ac:dyDescent="0.2">
      <c r="A201" s="67">
        <v>45198</v>
      </c>
      <c r="B201" s="68">
        <f t="shared" ref="B201:B208" si="12">IF(YEAR(A201)&gt;1900,YEAR(A201),"")</f>
        <v>2023</v>
      </c>
      <c r="C201" s="69"/>
      <c r="D201" s="70">
        <v>351</v>
      </c>
      <c r="E201" s="68" t="s">
        <v>154</v>
      </c>
      <c r="F201" s="71">
        <v>2023</v>
      </c>
      <c r="G201" s="70">
        <f ca="1">SUMIF($B$13:$B$1157,F201,$D$13:$D$141)</f>
        <v>25351</v>
      </c>
    </row>
    <row r="202" spans="1:7" x14ac:dyDescent="0.2">
      <c r="A202" s="67"/>
      <c r="B202" s="68"/>
      <c r="C202" s="69"/>
      <c r="D202" s="70"/>
      <c r="E202" s="68"/>
      <c r="F202" s="71"/>
      <c r="G202" s="70"/>
    </row>
    <row r="203" spans="1:7" x14ac:dyDescent="0.2">
      <c r="A203" s="67"/>
      <c r="B203" s="68"/>
      <c r="C203" s="69"/>
      <c r="D203" s="70"/>
      <c r="E203" s="68"/>
      <c r="F203" s="71"/>
      <c r="G203" s="70"/>
    </row>
    <row r="204" spans="1:7" x14ac:dyDescent="0.2">
      <c r="A204" s="67"/>
      <c r="B204" s="68"/>
      <c r="C204" s="69"/>
      <c r="D204" s="70"/>
      <c r="E204" s="68"/>
      <c r="F204" s="71"/>
      <c r="G204" s="70"/>
    </row>
    <row r="205" spans="1:7" x14ac:dyDescent="0.2">
      <c r="A205" s="67"/>
      <c r="B205" s="68"/>
      <c r="C205" s="69"/>
      <c r="D205" s="70"/>
      <c r="E205" s="68"/>
      <c r="F205" s="71"/>
      <c r="G205" s="70"/>
    </row>
    <row r="206" spans="1:7" x14ac:dyDescent="0.2">
      <c r="A206" s="67"/>
      <c r="B206" s="68"/>
      <c r="C206" s="69"/>
      <c r="D206" s="70"/>
      <c r="E206" s="68"/>
      <c r="F206" s="71"/>
      <c r="G206" s="70"/>
    </row>
    <row r="207" spans="1:7" x14ac:dyDescent="0.2">
      <c r="A207" s="67"/>
      <c r="B207" s="68"/>
      <c r="C207" s="69"/>
      <c r="D207" s="70"/>
      <c r="E207" s="68"/>
      <c r="F207" s="71"/>
      <c r="G207" s="70"/>
    </row>
    <row r="208" spans="1:7" x14ac:dyDescent="0.2">
      <c r="A208" s="29"/>
      <c r="B208" s="29" t="str">
        <f>IF(YEAR(A208)&gt;1900,YEAR(A208),"")</f>
        <v/>
      </c>
      <c r="C208" s="27"/>
      <c r="D208" s="31"/>
      <c r="E208" s="29"/>
      <c r="F208" s="30"/>
      <c r="G208" s="31"/>
    </row>
  </sheetData>
  <mergeCells count="2">
    <mergeCell ref="A1:G1"/>
    <mergeCell ref="F8:G8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 Martiny</dc:creator>
  <cp:lastModifiedBy>Martin Stecher</cp:lastModifiedBy>
  <dcterms:created xsi:type="dcterms:W3CDTF">2023-11-06T15:42:44Z</dcterms:created>
  <dcterms:modified xsi:type="dcterms:W3CDTF">2023-11-06T19:17:24Z</dcterms:modified>
</cp:coreProperties>
</file>